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kblatt" state="visible" r:id="rId4"/>
    <sheet sheetId="2" name="Annahmen" state="visible" r:id="rId5"/>
    <sheet sheetId="3" name="Projekte" state="visible" r:id="rId6"/>
    <sheet sheetId="4" name="Vertriebsteam" state="visible" r:id="rId7"/>
  </sheets>
  <definedNames>
    <definedName name="_xlnm.Print_Area" localSheetId="0">'Deckblatt'!$A1:$B19</definedName>
    <definedName name="_xlnm.Print_Area" localSheetId="1">'Annahmen'!$A1:$C11</definedName>
    <definedName name="_xlnm.Print_Titles" localSheetId="1">'Annahmen'!$1:$1</definedName>
    <definedName name="_xlnm.Print_Area" localSheetId="2">'Projekte'!$A1:$U19</definedName>
    <definedName name="_xlnm.Print_Titles" localSheetId="2">'Projekte'!$A:$A,'Projekte'!$1:$1</definedName>
    <definedName name="_xlnm.Print_Area" localSheetId="3">'Vertriebsteam'!$A1:$K17</definedName>
    <definedName name="_xlnm.Print_Titles" localSheetId="3">'Vertriebsteam'!$1:$1</definedName>
  </definedNames>
  <calcPr calcId="171027"/>
</workbook>
</file>

<file path=xl/sharedStrings.xml><?xml version="1.0" encoding="utf-8"?>
<sst xmlns="http://schemas.openxmlformats.org/spreadsheetml/2006/main" count="103" uniqueCount="94">
  <si>
    <t>Multi-Projekt-Cockpit</t>
  </si>
  <si>
    <t>Alle laufenden Projekte nebeneinander: Vermarktungsstand, nötiges Tempo und die Kapazität, die es tragen muss.</t>
  </si>
  <si>
    <t>Stand</t>
  </si>
  <si>
    <t>16.08.2026</t>
  </si>
  <si>
    <t>Version</t>
  </si>
  <si>
    <t>Herausgeber</t>
  </si>
  <si>
    <t>MyInvest Pro · myinvest-pro.de</t>
  </si>
  <si>
    <t>Annahmen</t>
  </si>
  <si>
    <t>Beispielbestand</t>
  </si>
  <si>
    <t>4 Projekte in vier Phasen, 5 Köpfe im Vertrieb</t>
  </si>
  <si>
    <t>Durchsatz</t>
  </si>
  <si>
    <t>1.8 Beurkundungen je Vertriebler und Monat, 2.5 Stunden Betreuung je offener Einheit</t>
  </si>
  <si>
    <t>Verfügbarkeit</t>
  </si>
  <si>
    <t>120 Stunden je Vollzeitkraft und Monat — bewusst nicht die volle Monatsarbeitszeit</t>
  </si>
  <si>
    <t>Ampel</t>
  </si>
  <si>
    <t>unter 85 % Deckung kritisch, unter 100 % eng — beide Grenzen sind Eingabewerte</t>
  </si>
  <si>
    <t>Ergebnis im Beispiel</t>
  </si>
  <si>
    <t>2 von 4 Projekten kritisch, obwohl das Team insgesamt Kapazität hat</t>
  </si>
  <si>
    <t>Stichtag</t>
  </si>
  <si>
    <t>Unverbindliche Arbeitshilfe. Ersetzt keine Rechts-, Steuer- oder Finanzberatung. Alle eingetragenen Zahlen sind Beispielwerte und keine Marktdaten — die Mappe rechnet mit den Werten, die Sie selbst eintragen. Stand: 16.08.2026 · Version 1.</t>
  </si>
  <si>
    <t>Annahme</t>
  </si>
  <si>
    <t>Wert</t>
  </si>
  <si>
    <t>Woher die Zahl kommt und was sie bewirkt</t>
  </si>
  <si>
    <t>Durchsatz und Aufwand</t>
  </si>
  <si>
    <t>Stichtag dieser Betrachtung</t>
  </si>
  <si>
    <t>Bezugstag für die verbleibende Zeit je Projekt. Bewusst kein TODAY().</t>
  </si>
  <si>
    <t>Beurkundungen je Vertriebler und Monat</t>
  </si>
  <si>
    <t>Aus der eigenen Historie der letzten zwölf Monate, nicht aus einer Zielvorgabe. Wer hier die Wunschzahl einträgt, bekommt eine Kapazitätsrechnung, die genau das bestätigt, was er ohnehin plante.</t>
  </si>
  <si>
    <t>Betreuungsaufwand je offener Einheit in Stunden je Monat</t>
  </si>
  <si>
    <t>Anfragen, Besichtigungen, Nachfassen, Unterlagen. Diese Zahl ist der Grund, warum ein Projekt in der Vorbereitung fast nichts und im Abverkauf kaum noch Kapazität bindet.</t>
  </si>
  <si>
    <t>Verfügbare Vertriebszeit je Vollzeitkraft in Stunden je Monat</t>
  </si>
  <si>
    <t>Nicht 160. Urlaub, Schulung, interne Termine und Reisezeit gehen ab — wer mit der vollen Monatsarbeitszeit rechnet, plant eine Überlastung ein.</t>
  </si>
  <si>
    <t>Vertriebszyklus in Tagen</t>
  </si>
  <si>
    <t>Vom Erstkontakt bis zur Beurkundung. Er kürzt die verbleibende Zeit jedes Projekts: Was nach diesem Punkt beginnt, kommt vor dem Baustart nicht mehr an.</t>
  </si>
  <si>
    <t>Ampelgrenzen für die Spalte „Deckung"</t>
  </si>
  <si>
    <t>Ab dieser Deckung gilt ein Projekt als „im Rahmen"</t>
  </si>
  <si>
    <t>100 Prozent heißt: Die zugeordnete Kapazität schafft genau das nötige Tempo — ohne jede Reserve für Urlaub, Krankheit oder ein Projekt, das dazwischenkommt.</t>
  </si>
  <si>
    <t>Unter dieser Deckung gilt ein Projekt als „kritisch"</t>
  </si>
  <si>
    <t>Zwischen den beiden Grenzen steht „eng". Die Farben in Spalte R der Projekte hängen an genau diesen zwei Zahlen.</t>
  </si>
  <si>
    <t>Projekt</t>
  </si>
  <si>
    <t>Bauabschnitt</t>
  </si>
  <si>
    <t>Phase</t>
  </si>
  <si>
    <t>Einheiten gesamt</t>
  </si>
  <si>
    <t>Verkauft</t>
  </si>
  <si>
    <t>Reserviert</t>
  </si>
  <si>
    <t>Zielquote bei Baustart</t>
  </si>
  <si>
    <t>Vertriebsstart</t>
  </si>
  <si>
    <t>Baubeginn geplant</t>
  </si>
  <si>
    <t>Vertriebler VZÄ</t>
  </si>
  <si>
    <t>Offene Einheiten</t>
  </si>
  <si>
    <t>Vermarktungsstand</t>
  </si>
  <si>
    <t>Zielverkäufe bis Baustart</t>
  </si>
  <si>
    <t>Noch nötig</t>
  </si>
  <si>
    <t>Nutzbare Monate bis Baubeginn</t>
  </si>
  <si>
    <t>Nötig je Monat</t>
  </si>
  <si>
    <t>Möglich je Monat</t>
  </si>
  <si>
    <t>Deckung</t>
  </si>
  <si>
    <t>Fehlende VZÄ</t>
  </si>
  <si>
    <t>Engpass</t>
  </si>
  <si>
    <t>Bemerkung</t>
  </si>
  <si>
    <t>Wohnpark Beispielstraße</t>
  </si>
  <si>
    <t>BA 1</t>
  </si>
  <si>
    <t>Vertrieb</t>
  </si>
  <si>
    <t>Quartier Musterweg</t>
  </si>
  <si>
    <t>Vorvermarktung</t>
  </si>
  <si>
    <t>Gartenhöfe Beispielstadt</t>
  </si>
  <si>
    <t>BA 2</t>
  </si>
  <si>
    <t>Abverkauf</t>
  </si>
  <si>
    <t>Stadtcarré Musterort</t>
  </si>
  <si>
    <t>Vorbereitung</t>
  </si>
  <si>
    <t>Alle Projekte</t>
  </si>
  <si>
    <t>Die Summenzeile ist die eigentliche Aussage des Cockpits: „Nötig je Monat" über alle Projekte gegen „Möglich je Monat" über alle Köpfe. Solange man Projekte einzeln betrachtet, sieht jedes für sich machbar aus — die Spalte „Fehlende VZÄ" addiert genau das, was in der Einzelbetrachtung untergeht. Ein Projekt ohne Zeitdruck aus dem Baustart bleibt in den abgeleiteten Spalten leer; das ist kein Fehler, sondern die ehrliche Antwort.</t>
  </si>
  <si>
    <t>Name</t>
  </si>
  <si>
    <t>Rolle</t>
  </si>
  <si>
    <t>VZÄ</t>
  </si>
  <si>
    <t>Zugeordnete Projekte</t>
  </si>
  <si>
    <t>Betreute offene Einheiten</t>
  </si>
  <si>
    <t>Aufwand in Stunden je Monat</t>
  </si>
  <si>
    <t>Verfügbare Stunden je Monat</t>
  </si>
  <si>
    <t>Auslastung</t>
  </si>
  <si>
    <t>Freie Kapazität in Einheiten</t>
  </si>
  <si>
    <t>Bewertung</t>
  </si>
  <si>
    <t>A. Berger</t>
  </si>
  <si>
    <t>Vertriebsleitung</t>
  </si>
  <si>
    <t>Wohnpark Beispielstraße · Quartier Musterweg</t>
  </si>
  <si>
    <t>M. Sander</t>
  </si>
  <si>
    <t>K. Riedel</t>
  </si>
  <si>
    <t>Vertrieb (freier Partner)</t>
  </si>
  <si>
    <t>S. Wenger</t>
  </si>
  <si>
    <t>T. Brandt</t>
  </si>
  <si>
    <t>Backoffice</t>
  </si>
  <si>
    <t>alle Projekte</t>
  </si>
  <si>
    <t>Team gesamt</t>
  </si>
  <si>
    <t>Die Auslastung des Teams insgesamt sagt wenig — die Verteilung sagt alles. Im Beispiel liegt das Team zusammen unter 100 Prozent, während zwei Köpfe darüber liegen: Die freie Kapazität sitzt bei jemandem, der das überlastete Projekt nicht betreut. Genau dieser Fall verschwindet in einer Gesamtzahl.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</si>
</sst>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.MM.YYYY"/>
    <numFmt numFmtId="165" formatCode="0.0 %"/>
  </numFmts>
  <fonts count="8" x14ac:knownFonts="1">
    <font>
      <color theme="1"/>
      <family val="2"/>
      <scheme val="minor"/>
      <sz val="11"/>
      <name val="Calibri"/>
    </font>
    <font>
      <color rgb="FF18181B"/>
      <sz val="10"/>
      <name val="Arial"/>
    </font>
    <font>
      <b/>
      <color rgb="FF18181B"/>
      <sz val="20"/>
      <name val="Arial"/>
    </font>
    <font>
      <color rgb="FF6B6B74"/>
      <sz val="11"/>
      <name val="Arial"/>
    </font>
    <font>
      <b/>
      <color rgb="FF6B6B74"/>
      <sz val="10"/>
      <name val="Arial"/>
    </font>
    <font>
      <b/>
      <color rgb="FF18181B"/>
      <sz val="10"/>
      <name val="Arial"/>
    </font>
    <font>
      <color rgb="FF6B6B74"/>
      <sz val="9"/>
      <name val="Arial"/>
    </font>
    <font>
      <b/>
      <color rgb="FFB8461E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AF7F5"/>
      </patternFill>
    </fill>
    <fill>
      <patternFill patternType="solid">
        <fgColor rgb="FFFDF6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B8461E"/>
      </bottom>
      <diagonal/>
    </border>
    <border>
      <left/>
      <right/>
      <top style="thin">
        <color rgb="FFE4E4E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7" fillId="2" borderId="2" xfId="0" applyFont="1" applyFill="1" applyBorder="1"/>
    <xf numFmtId="0" fontId="1" fillId="2" borderId="2" xfId="0" applyFont="1" applyFill="1" applyBorder="1"/>
    <xf numFmtId="164" fontId="1" fillId="3" borderId="0" xfId="0" applyNumberFormat="1" applyFont="1" applyFill="1" applyAlignment="1" applyProtection="1">
      <alignment vertical="top"/>
      <protection locked="0"/>
    </xf>
    <xf numFmtId="0" fontId="6" fillId="0" borderId="0" xfId="0" applyFont="1" applyAlignment="1">
      <alignment vertical="top" wrapText="1" indent="1"/>
    </xf>
    <xf numFmtId="4" fontId="1" fillId="3" borderId="0" xfId="0" applyNumberFormat="1" applyFont="1" applyFill="1" applyAlignment="1" applyProtection="1">
      <alignment horizontal="right" vertical="top" indent="1"/>
      <protection locked="0"/>
    </xf>
    <xf numFmtId="3" fontId="1" fillId="3" borderId="0" xfId="0" applyNumberFormat="1" applyFont="1" applyFill="1" applyAlignment="1" applyProtection="1">
      <alignment horizontal="right" vertical="top" indent="1"/>
      <protection locked="0"/>
    </xf>
    <xf numFmtId="165" fontId="1" fillId="3" borderId="0" xfId="0" applyNumberFormat="1" applyFont="1" applyFill="1" applyAlignment="1" applyProtection="1">
      <alignment horizontal="right" vertical="top" indent="1"/>
      <protection locked="0"/>
    </xf>
    <xf numFmtId="3" fontId="1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/>
    <xf numFmtId="4" fontId="1" fillId="0" borderId="0" xfId="0" applyNumberFormat="1" applyFont="1"/>
    <xf numFmtId="3" fontId="5" fillId="2" borderId="1" xfId="0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3" borderId="0" xfId="0" applyFont="1" applyFill="1" applyAlignment="1" applyProtection="1">
      <alignment vertical="top" indent="1"/>
      <protection locked="0"/>
    </xf>
    <xf numFmtId="164" fontId="1" fillId="3" borderId="0" xfId="0" applyNumberFormat="1" applyFont="1" applyFill="1" applyAlignment="1" applyProtection="1">
      <alignment horizontal="right" vertical="top" indent="1"/>
      <protection locked="0"/>
    </xf>
    <xf numFmtId="3" fontId="1" fillId="0" borderId="0" xfId="0" applyNumberFormat="1" applyFont="1" applyAlignment="1" applyProtection="1">
      <alignment horizontal="right" vertical="top" indent="1"/>
    </xf>
    <xf numFmtId="165" fontId="1" fillId="0" borderId="0" xfId="0" applyNumberFormat="1" applyFont="1" applyAlignment="1" applyProtection="1">
      <alignment horizontal="right" vertical="top" indent="1"/>
    </xf>
    <xf numFmtId="4" fontId="1" fillId="0" borderId="0" xfId="0" applyNumberFormat="1" applyFont="1" applyAlignment="1" applyProtection="1">
      <alignment horizontal="right" vertical="top" indent="1"/>
    </xf>
    <xf numFmtId="0" fontId="1" fillId="0" borderId="0" xfId="0" applyFont="1" applyAlignment="1" applyProtection="1">
      <alignment vertical="top" indent="2"/>
    </xf>
    <xf numFmtId="3" fontId="5" fillId="0" borderId="0" xfId="0" applyNumberFormat="1" applyFont="1" applyAlignment="1" applyProtection="1">
      <alignment horizontal="right" vertical="top" indent="1"/>
    </xf>
    <xf numFmtId="4" fontId="5" fillId="0" borderId="0" xfId="0" applyNumberFormat="1" applyFont="1" applyAlignment="1" applyProtection="1">
      <alignment horizontal="right" vertical="top" indent="1"/>
    </xf>
    <xf numFmtId="0" fontId="1" fillId="3" borderId="0" xfId="0" applyFont="1" applyFill="1" applyAlignment="1" applyProtection="1">
      <alignment vertical="top" wrapText="1" indent="1"/>
      <protection locked="0"/>
    </xf>
    <xf numFmtId="0" fontId="1" fillId="0" borderId="0" xfId="0" applyFont="1" applyAlignment="1" applyProtection="1">
      <alignment vertical="top" indent="1"/>
    </xf>
    <xf numFmtId="165" fontId="5" fillId="0" borderId="0" xfId="0" applyNumberFormat="1" applyFont="1" applyAlignment="1" applyProtection="1">
      <alignment horizontal="right" vertical="top" indent="1"/>
    </xf>
  </cellXfs>
  <cellStyles count="1">
    <cellStyle name="Normal" xfId="0" builtinId="0"/>
  </cellStyles>
  <dxfs count="3">
    <dxf>
      <fill>
        <patternFill patternType="solid">
          <fgColor rgb="FFF6D5CC"/>
        </patternFill>
      </fill>
    </dxf>
    <dxf>
      <fill>
        <patternFill patternType="solid">
          <fgColor rgb="FFFDF6F2"/>
        </patternFill>
      </fill>
    </dxf>
    <dxf>
      <fill>
        <patternFill patternType="solid">
          <fgColor rgb="FFE6EF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238250" cy="4953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workbookViewId="0" showGridLines="0"/>
  </sheetViews>
  <sheetFormatPr defaultRowHeight="15" outlineLevelRow="0" outlineLevelCol="0" x14ac:dyDescent="55"/>
  <cols>
    <col min="1" max="1" width="24" style="1" customWidth="1"/>
    <col min="2" max="2" width="62" style="2" customWidth="1"/>
  </cols>
  <sheetData>
    <row r="1" ht="44" customHeight="1" x14ac:dyDescent="0.25"/>
    <row r="4" spans="1:1" x14ac:dyDescent="0.25">
      <c r="A4" s="3" t="s">
        <v>0</v>
      </c>
    </row>
    <row r="5" spans="1:1" x14ac:dyDescent="0.25">
      <c r="A5" s="4" t="s">
        <v>1</v>
      </c>
    </row>
    <row r="7" spans="1:2" x14ac:dyDescent="0.25">
      <c r="A7" s="5" t="s">
        <v>2</v>
      </c>
      <c r="B7" s="2" t="s">
        <v>3</v>
      </c>
    </row>
    <row r="8" spans="1:2" x14ac:dyDescent="0.25">
      <c r="A8" s="5" t="s">
        <v>4</v>
      </c>
      <c r="B8" s="2">
        <v>1</v>
      </c>
    </row>
    <row r="9" spans="1:2" x14ac:dyDescent="0.25">
      <c r="A9" s="5" t="s">
        <v>5</v>
      </c>
      <c r="B9" s="2" t="s">
        <v>6</v>
      </c>
    </row>
    <row r="11" spans="1:1" x14ac:dyDescent="0.25">
      <c r="A11" s="6" t="s">
        <v>7</v>
      </c>
    </row>
    <row r="12" ht="13" customHeight="1" spans="1:2" x14ac:dyDescent="0.25">
      <c r="A12" s="7" t="s">
        <v>8</v>
      </c>
      <c r="B12" s="2" t="s">
        <v>9</v>
      </c>
    </row>
    <row r="13" ht="23.5" customHeight="1" spans="1:2" x14ac:dyDescent="0.25">
      <c r="A13" s="7" t="s">
        <v>10</v>
      </c>
      <c r="B13" s="2" t="s">
        <v>11</v>
      </c>
    </row>
    <row r="14" ht="23.5" customHeight="1" spans="1:2" x14ac:dyDescent="0.25">
      <c r="A14" s="7" t="s">
        <v>12</v>
      </c>
      <c r="B14" s="2" t="s">
        <v>13</v>
      </c>
    </row>
    <row r="15" ht="23.5" customHeight="1" spans="1:2" x14ac:dyDescent="0.25">
      <c r="A15" s="7" t="s">
        <v>14</v>
      </c>
      <c r="B15" s="2" t="s">
        <v>15</v>
      </c>
    </row>
    <row r="16" ht="13" customHeight="1" spans="1:2" x14ac:dyDescent="0.25">
      <c r="A16" s="7" t="s">
        <v>16</v>
      </c>
      <c r="B16" s="2" t="s">
        <v>17</v>
      </c>
    </row>
    <row r="17" ht="13" customHeight="1" spans="1:2" x14ac:dyDescent="0.25">
      <c r="A17" s="7" t="s">
        <v>18</v>
      </c>
      <c r="B17" s="2" t="s">
        <v>3</v>
      </c>
    </row>
    <row r="19" ht="46" customHeight="1" spans="1:2" x14ac:dyDescent="0.25">
      <c r="A19" s="8" t="s">
        <v>19</v>
      </c>
      <c r="B19" s="8"/>
    </row>
  </sheetData>
  <sheetProtection sheet="1" insertRows="0" deleteRows="0" sort="0" autoFilter="0"/>
  <mergeCells count="1">
    <mergeCell ref="A19:B19"/>
  </mergeCells>
  <pageMargins left="0.6" right="0.4" top="0.6" bottom="0.6" header="0.3" footer="0.3"/>
  <pageSetup paperSize="9" orientation="portrait" horizontalDpi="4294967295" verticalDpi="4294967295" scale="100" fitToWidth="1" fitToHeight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6" style="1" customWidth="1"/>
    <col min="2" max="2" width="14" style="1" customWidth="1"/>
    <col min="3" max="3" width="76" style="1" customWidth="1"/>
  </cols>
  <sheetData>
    <row r="1" ht="22" customHeight="1" spans="1:3" x14ac:dyDescent="0.25">
      <c r="A1" s="9" t="s">
        <v>20</v>
      </c>
      <c r="B1" s="9" t="s">
        <v>21</v>
      </c>
      <c r="C1" s="9" t="s">
        <v>22</v>
      </c>
    </row>
    <row r="3" spans="1:3" x14ac:dyDescent="0.25">
      <c r="A3" s="10" t="s">
        <v>23</v>
      </c>
      <c r="B3" s="11"/>
      <c r="C3" s="11"/>
    </row>
    <row r="4" ht="13" customHeight="1" spans="1:3" x14ac:dyDescent="0.25">
      <c r="A4" s="7" t="s">
        <v>24</v>
      </c>
      <c r="B4" s="12">
        <v>46250</v>
      </c>
      <c r="C4" s="13" t="s">
        <v>25</v>
      </c>
    </row>
    <row r="5" ht="34" customHeight="1" spans="1:3" x14ac:dyDescent="0.25">
      <c r="A5" s="7" t="s">
        <v>26</v>
      </c>
      <c r="B5" s="14">
        <v>1.8</v>
      </c>
      <c r="C5" s="13" t="s">
        <v>27</v>
      </c>
    </row>
    <row r="6" ht="23.5" customHeight="1" spans="1:3" x14ac:dyDescent="0.25">
      <c r="A6" s="7" t="s">
        <v>28</v>
      </c>
      <c r="B6" s="14">
        <v>2.5</v>
      </c>
      <c r="C6" s="13" t="s">
        <v>29</v>
      </c>
    </row>
    <row r="7" ht="23.5" customHeight="1" spans="1:3" x14ac:dyDescent="0.25">
      <c r="A7" s="7" t="s">
        <v>30</v>
      </c>
      <c r="B7" s="15">
        <v>120</v>
      </c>
      <c r="C7" s="13" t="s">
        <v>31</v>
      </c>
    </row>
    <row r="8" ht="23.5" customHeight="1" spans="1:3" x14ac:dyDescent="0.25">
      <c r="A8" s="7" t="s">
        <v>32</v>
      </c>
      <c r="B8" s="15">
        <v>95</v>
      </c>
      <c r="C8" s="13" t="s">
        <v>33</v>
      </c>
    </row>
    <row r="9" spans="1:3" x14ac:dyDescent="0.25">
      <c r="A9" s="10" t="s">
        <v>34</v>
      </c>
      <c r="B9" s="11"/>
      <c r="C9" s="11"/>
    </row>
    <row r="10" ht="23.5" customHeight="1" spans="1:3" x14ac:dyDescent="0.25">
      <c r="A10" s="7" t="s">
        <v>35</v>
      </c>
      <c r="B10" s="16">
        <v>1</v>
      </c>
      <c r="C10" s="13" t="s">
        <v>36</v>
      </c>
    </row>
    <row r="11" ht="23.5" customHeight="1" spans="1:3" x14ac:dyDescent="0.25">
      <c r="A11" s="7" t="s">
        <v>37</v>
      </c>
      <c r="B11" s="16">
        <v>0.85</v>
      </c>
      <c r="C11" s="13" t="s">
        <v>38</v>
      </c>
    </row>
  </sheetData>
  <sheetProtection sheet="1" insertRows="0" deleteRows="0" sort="0" autoFilter="0"/>
  <autoFilter ref="A1:C1"/>
  <dataValidations count="6">
    <dataValidation type="decimal" allowBlank="1" showErrorMessage="1" errorTitle="Wert außerhalb des Bereichs" error="Zulässig sind Werte zwischen 0.5 und 3." sqref="B10">
      <formula1>0.5</formula1>
      <formula2>3</formula2>
    </dataValidation>
    <dataValidation type="decimal" allowBlank="1" showErrorMessage="1" errorTitle="Wert außerhalb des Bereichs" error="Zulässig sind Werte zwischen 0.1 und 1." sqref="B11">
      <formula1>0.1</formula1>
      <formula2>1</formula2>
    </dataValidation>
    <dataValidation type="decimal" allowBlank="1" showErrorMessage="1" errorTitle="Wert außerhalb des Bereichs" error="Zulässig sind Werte zwischen 0.1 und 20." sqref="B5">
      <formula1>0.1</formula1>
      <formula2>20</formula2>
    </dataValidation>
    <dataValidation type="decimal" allowBlank="1" showErrorMessage="1" errorTitle="Wert außerhalb des Bereichs" error="Zulässig sind Werte zwischen 0.1 und 40." sqref="B6">
      <formula1>0.1</formula1>
      <formula2>40</formula2>
    </dataValidation>
    <dataValidation type="decimal" allowBlank="1" showErrorMessage="1" errorTitle="Wert außerhalb des Bereichs" error="Zulässig sind Werte zwischen 20 und 200." sqref="B7">
      <formula1>20</formula1>
      <formula2>200</formula2>
    </dataValidation>
    <dataValidation type="decimal" allowBlank="1" showErrorMessage="1" errorTitle="Wert außerhalb des Bereichs" error="Zulässig sind Werte zwischen 1 und 720." sqref="B8">
      <formula1>1</formula1>
      <formula2>720</formula2>
    </dataValidation>
  </dataValidations>
  <pageMargins left="0.6" right="0.4" top="0.6" bottom="0.6" header="0.3" footer="0.3"/>
  <pageSetup paperSize="9" orientation="portrait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style="1" customWidth="1"/>
    <col min="2" max="2" width="13" style="1" customWidth="1"/>
    <col min="3" max="3" width="16" style="1" customWidth="1"/>
    <col min="4" max="4" width="12" style="17" customWidth="1"/>
    <col min="5" max="5" width="10" style="17" customWidth="1"/>
    <col min="6" max="6" width="11" style="17" customWidth="1"/>
    <col min="7" max="7" width="13" style="18" customWidth="1"/>
    <col min="8" max="8" width="13" style="19" customWidth="1"/>
    <col min="9" max="9" width="14" style="19" customWidth="1"/>
    <col min="10" max="10" width="11" style="20" customWidth="1"/>
    <col min="11" max="11" width="12" style="17" customWidth="1"/>
    <col min="12" max="12" width="18" style="18" customWidth="1"/>
    <col min="13" max="13" width="13" style="17" customWidth="1"/>
    <col min="14" max="14" width="11" style="17" customWidth="1"/>
    <col min="15" max="15" width="14" style="20" customWidth="1"/>
    <col min="16" max="16" width="12" style="20" customWidth="1"/>
    <col min="17" max="17" width="13" style="20" customWidth="1"/>
    <col min="18" max="18" width="11" style="18" customWidth="1"/>
    <col min="19" max="19" width="12" style="20" customWidth="1"/>
    <col min="20" max="20" width="28" style="1" customWidth="1"/>
    <col min="21" max="21" width="26" style="1" customWidth="1"/>
  </cols>
  <sheetData>
    <row r="1" ht="44" customHeight="1" spans="1:21" x14ac:dyDescent="0.25">
      <c r="A1" s="9" t="s">
        <v>39</v>
      </c>
      <c r="B1" s="9" t="s">
        <v>40</v>
      </c>
      <c r="C1" s="9" t="s">
        <v>41</v>
      </c>
      <c r="D1" s="21" t="s">
        <v>42</v>
      </c>
      <c r="E1" s="21" t="s">
        <v>43</v>
      </c>
      <c r="F1" s="21" t="s">
        <v>44</v>
      </c>
      <c r="G1" s="22" t="s">
        <v>45</v>
      </c>
      <c r="H1" s="23" t="s">
        <v>46</v>
      </c>
      <c r="I1" s="23" t="s">
        <v>47</v>
      </c>
      <c r="J1" s="24" t="s">
        <v>48</v>
      </c>
      <c r="K1" s="21" t="s">
        <v>49</v>
      </c>
      <c r="L1" s="22" t="s">
        <v>50</v>
      </c>
      <c r="M1" s="21" t="s">
        <v>51</v>
      </c>
      <c r="N1" s="21" t="s">
        <v>52</v>
      </c>
      <c r="O1" s="24" t="s">
        <v>53</v>
      </c>
      <c r="P1" s="24" t="s">
        <v>54</v>
      </c>
      <c r="Q1" s="24" t="s">
        <v>55</v>
      </c>
      <c r="R1" s="22" t="s">
        <v>56</v>
      </c>
      <c r="S1" s="24" t="s">
        <v>57</v>
      </c>
      <c r="T1" s="9" t="s">
        <v>58</v>
      </c>
      <c r="U1" s="9" t="s">
        <v>59</v>
      </c>
    </row>
    <row r="2" spans="1:21" x14ac:dyDescent="0.25">
      <c r="A2" s="25" t="s">
        <v>60</v>
      </c>
      <c r="B2" s="25" t="s">
        <v>61</v>
      </c>
      <c r="C2" s="25" t="s">
        <v>62</v>
      </c>
      <c r="D2" s="15">
        <v>48</v>
      </c>
      <c r="E2" s="15">
        <v>12</v>
      </c>
      <c r="F2" s="15">
        <v>6</v>
      </c>
      <c r="G2" s="16">
        <v>0.4</v>
      </c>
      <c r="H2" s="26">
        <v>46204</v>
      </c>
      <c r="I2" s="26">
        <v>46478</v>
      </c>
      <c r="J2" s="14">
        <v>2</v>
      </c>
      <c r="K2" s="27">
        <f>IF($A2="","",$D2-$E2-$F2)</f>
        <v>30</v>
      </c>
      <c r="L2" s="28">
        <f>IF(OR($A2="",$D2=0),"",ROUND(($E2+$F2)/$D2,4))</f>
        <v>0.375</v>
      </c>
      <c r="M2" s="27">
        <f>IF($A2="","",ROUND($D2*$G2,0))</f>
        <v>19</v>
      </c>
      <c r="N2" s="27">
        <f>IF($A2="","",MAX(0,$M2-$E2))</f>
        <v>7</v>
      </c>
      <c r="O2" s="29">
        <f>IF($A2="","",ROUND(MAX(0,$I2-Annahmen!$B$4-Annahmen!$B$8)/30.44,1))</f>
        <v>4.4</v>
      </c>
      <c r="P2" s="29">
        <f>IF(OR($A2="",$O2&lt;=0),"",ROUND($N2/$O2,2))</f>
        <v>1.59</v>
      </c>
      <c r="Q2" s="29">
        <f>IF($A2="","",ROUND($J2*Annahmen!$B$5,2))</f>
        <v>3.6</v>
      </c>
      <c r="R2" s="28">
        <f>IF(OR($P2="",$P2&lt;=0),"",ROUND($Q2/$P2,4))</f>
        <v>2.2642</v>
      </c>
      <c r="S2" s="29">
        <f>IF(OR($P2="",$P2&lt;=0),"",MAX(0,ROUND($P2/Annahmen!$B$5-$J2,2)))</f>
        <v>0</v>
      </c>
      <c r="T2" s="30" t="str">
        <f>IF($A2="","",IF($R2="","kein Zeitdruck aus dem Baustart",IF($R2&lt;Annahmen!$B$11,"kritisch — Kapazität fehlt",IF($R2&lt;Annahmen!$B$10,"eng — kein Puffer mehr","im Rahmen"))))</f>
        <v>im Rahmen</v>
      </c>
      <c r="U2" s="25"/>
    </row>
    <row r="3" spans="1:21" x14ac:dyDescent="0.25">
      <c r="A3" s="25" t="s">
        <v>63</v>
      </c>
      <c r="B3" s="25" t="s">
        <v>61</v>
      </c>
      <c r="C3" s="25" t="s">
        <v>64</v>
      </c>
      <c r="D3" s="15">
        <v>32</v>
      </c>
      <c r="E3" s="15">
        <v>3</v>
      </c>
      <c r="F3" s="15">
        <v>4</v>
      </c>
      <c r="G3" s="16">
        <v>0.35</v>
      </c>
      <c r="H3" s="26">
        <v>46235</v>
      </c>
      <c r="I3" s="26">
        <v>46419</v>
      </c>
      <c r="J3" s="14">
        <v>1.5</v>
      </c>
      <c r="K3" s="27">
        <f>IF($A3="","",$D3-$E3-$F3)</f>
        <v>25</v>
      </c>
      <c r="L3" s="28">
        <f>IF(OR($A3="",$D3=0),"",ROUND(($E3+$F3)/$D3,4))</f>
        <v>0.2188</v>
      </c>
      <c r="M3" s="27">
        <f>IF($A3="","",ROUND($D3*$G3,0))</f>
        <v>11</v>
      </c>
      <c r="N3" s="27">
        <f>IF($A3="","",MAX(0,$M3-$E3))</f>
        <v>8</v>
      </c>
      <c r="O3" s="29">
        <f>IF($A3="","",ROUND(MAX(0,$I3-Annahmen!$B$4-Annahmen!$B$8)/30.44,1))</f>
        <v>2.4</v>
      </c>
      <c r="P3" s="29">
        <f>IF(OR($A3="",$O3&lt;=0),"",ROUND($N3/$O3,2))</f>
        <v>3.33</v>
      </c>
      <c r="Q3" s="29">
        <f>IF($A3="","",ROUND($J3*Annahmen!$B$5,2))</f>
        <v>2.7</v>
      </c>
      <c r="R3" s="28">
        <f>IF(OR($P3="",$P3&lt;=0),"",ROUND($Q3/$P3,4))</f>
        <v>0.8108</v>
      </c>
      <c r="S3" s="29">
        <f>IF(OR($P3="",$P3&lt;=0),"",MAX(0,ROUND($P3/Annahmen!$B$5-$J3,2)))</f>
        <v>0.35</v>
      </c>
      <c r="T3" s="30" t="str">
        <f>IF($A3="","",IF($R3="","kein Zeitdruck aus dem Baustart",IF($R3&lt;Annahmen!$B$11,"kritisch — Kapazität fehlt",IF($R3&lt;Annahmen!$B$10,"eng — kein Puffer mehr","im Rahmen"))))</f>
        <v>kritisch — Kapazität fehlt</v>
      </c>
      <c r="U3" s="25"/>
    </row>
    <row r="4" spans="1:21" x14ac:dyDescent="0.25">
      <c r="A4" s="25" t="s">
        <v>65</v>
      </c>
      <c r="B4" s="25" t="s">
        <v>66</v>
      </c>
      <c r="C4" s="25" t="s">
        <v>67</v>
      </c>
      <c r="D4" s="15">
        <v>24</v>
      </c>
      <c r="E4" s="15">
        <v>19</v>
      </c>
      <c r="F4" s="15">
        <v>2</v>
      </c>
      <c r="G4" s="16">
        <v>0.5</v>
      </c>
      <c r="H4" s="26">
        <v>45901</v>
      </c>
      <c r="I4" s="26">
        <v>46174</v>
      </c>
      <c r="J4" s="14">
        <v>0.5</v>
      </c>
      <c r="K4" s="27">
        <f>IF($A4="","",$D4-$E4-$F4)</f>
        <v>3</v>
      </c>
      <c r="L4" s="28">
        <f>IF(OR($A4="",$D4=0),"",ROUND(($E4+$F4)/$D4,4))</f>
        <v>0.875</v>
      </c>
      <c r="M4" s="27">
        <f>IF($A4="","",ROUND($D4*$G4,0))</f>
        <v>12</v>
      </c>
      <c r="N4" s="27">
        <f>IF($A4="","",MAX(0,$M4-$E4))</f>
        <v>0</v>
      </c>
      <c r="O4" s="29">
        <f>IF($A4="","",ROUND(MAX(0,$I4-Annahmen!$B$4-Annahmen!$B$8)/30.44,1))</f>
        <v>0</v>
      </c>
      <c r="P4" s="29" t="str">
        <f>IF(OR($A4="",$O4&lt;=0),"",ROUND($N4/$O4,2))</f>
        <v/>
      </c>
      <c r="Q4" s="29">
        <f>IF($A4="","",ROUND($J4*Annahmen!$B$5,2))</f>
        <v>0.9</v>
      </c>
      <c r="R4" s="28" t="str">
        <f>IF(OR($P4="",$P4&lt;=0),"",ROUND($Q4/$P4,4))</f>
        <v/>
      </c>
      <c r="S4" s="29" t="str">
        <f>IF(OR($P4="",$P4&lt;=0),"",MAX(0,ROUND($P4/Annahmen!$B$5-$J4,2)))</f>
        <v/>
      </c>
      <c r="T4" s="30" t="str">
        <f>IF($A4="","",IF($R4="","kein Zeitdruck aus dem Baustart",IF($R4&lt;Annahmen!$B$11,"kritisch — Kapazität fehlt",IF($R4&lt;Annahmen!$B$10,"eng — kein Puffer mehr","im Rahmen"))))</f>
        <v>kein Zeitdruck aus dem Baustart</v>
      </c>
      <c r="U4" s="25"/>
    </row>
    <row r="5" spans="1:21" x14ac:dyDescent="0.25">
      <c r="A5" s="25" t="s">
        <v>68</v>
      </c>
      <c r="B5" s="25" t="s">
        <v>61</v>
      </c>
      <c r="C5" s="25" t="s">
        <v>69</v>
      </c>
      <c r="D5" s="15">
        <v>60</v>
      </c>
      <c r="E5" s="15">
        <v>0</v>
      </c>
      <c r="F5" s="15">
        <v>0</v>
      </c>
      <c r="G5" s="16">
        <v>0.4</v>
      </c>
      <c r="H5" s="26">
        <v>46327</v>
      </c>
      <c r="I5" s="26">
        <v>46631</v>
      </c>
      <c r="J5" s="14">
        <v>1</v>
      </c>
      <c r="K5" s="27">
        <f>IF($A5="","",$D5-$E5-$F5)</f>
        <v>60</v>
      </c>
      <c r="L5" s="28">
        <f>IF(OR($A5="",$D5=0),"",ROUND(($E5+$F5)/$D5,4))</f>
        <v>0</v>
      </c>
      <c r="M5" s="27">
        <f>IF($A5="","",ROUND($D5*$G5,0))</f>
        <v>24</v>
      </c>
      <c r="N5" s="27">
        <f>IF($A5="","",MAX(0,$M5-$E5))</f>
        <v>24</v>
      </c>
      <c r="O5" s="29">
        <f>IF($A5="","",ROUND(MAX(0,$I5-Annahmen!$B$4-Annahmen!$B$8)/30.44,1))</f>
        <v>9.4</v>
      </c>
      <c r="P5" s="29">
        <f>IF(OR($A5="",$O5&lt;=0),"",ROUND($N5/$O5,2))</f>
        <v>2.55</v>
      </c>
      <c r="Q5" s="29">
        <f>IF($A5="","",ROUND($J5*Annahmen!$B$5,2))</f>
        <v>1.8</v>
      </c>
      <c r="R5" s="28">
        <f>IF(OR($P5="",$P5&lt;=0),"",ROUND($Q5/$P5,4))</f>
        <v>0.7059</v>
      </c>
      <c r="S5" s="29">
        <f>IF(OR($P5="",$P5&lt;=0),"",MAX(0,ROUND($P5/Annahmen!$B$5-$J5,2)))</f>
        <v>0.42</v>
      </c>
      <c r="T5" s="30" t="str">
        <f>IF($A5="","",IF($R5="","kein Zeitdruck aus dem Baustart",IF($R5&lt;Annahmen!$B$11,"kritisch — Kapazität fehlt",IF($R5&lt;Annahmen!$B$10,"eng — kein Puffer mehr","im Rahmen"))))</f>
        <v>kritisch — Kapazität fehlt</v>
      </c>
      <c r="U5" s="25"/>
    </row>
    <row r="6" spans="1:21" x14ac:dyDescent="0.25">
      <c r="A6" s="25"/>
      <c r="B6" s="25"/>
      <c r="C6" s="25"/>
      <c r="D6" s="15"/>
      <c r="E6" s="15"/>
      <c r="F6" s="15"/>
      <c r="G6" s="16"/>
      <c r="H6" s="26"/>
      <c r="I6" s="26"/>
      <c r="J6" s="14"/>
      <c r="K6" s="27" t="str">
        <f>IF($A6="","",$D6-$E6-$F6)</f>
        <v/>
      </c>
      <c r="L6" s="28" t="str">
        <f>IF(OR($A6="",$D6=0),"",ROUND(($E6+$F6)/$D6,4))</f>
        <v/>
      </c>
      <c r="M6" s="27" t="str">
        <f>IF($A6="","",ROUND($D6*$G6,0))</f>
        <v/>
      </c>
      <c r="N6" s="27" t="str">
        <f>IF($A6="","",MAX(0,$M6-$E6))</f>
        <v/>
      </c>
      <c r="O6" s="29" t="str">
        <f>IF($A6="","",ROUND(MAX(0,$I6-Annahmen!$B$4-Annahmen!$B$8)/30.44,1))</f>
        <v/>
      </c>
      <c r="P6" s="29" t="str">
        <f>IF(OR($A6="",$O6&lt;=0),"",ROUND($N6/$O6,2))</f>
        <v/>
      </c>
      <c r="Q6" s="29" t="str">
        <f>IF($A6="","",ROUND($J6*Annahmen!$B$5,2))</f>
        <v/>
      </c>
      <c r="R6" s="28" t="str">
        <f>IF(OR($P6="",$P6&lt;=0),"",ROUND($Q6/$P6,4))</f>
        <v/>
      </c>
      <c r="S6" s="29" t="str">
        <f>IF(OR($P6="",$P6&lt;=0),"",MAX(0,ROUND($P6/Annahmen!$B$5-$J6,2)))</f>
        <v/>
      </c>
      <c r="T6" s="30" t="str">
        <f>IF($A6="","",IF($R6="","kein Zeitdruck aus dem Baustart",IF($R6&lt;Annahmen!$B$11,"kritisch — Kapazität fehlt",IF($R6&lt;Annahmen!$B$10,"eng — kein Puffer mehr","im Rahmen"))))</f>
        <v/>
      </c>
      <c r="U6" s="25"/>
    </row>
    <row r="7" spans="1:21" x14ac:dyDescent="0.25">
      <c r="A7" s="25"/>
      <c r="B7" s="25"/>
      <c r="C7" s="25"/>
      <c r="D7" s="15"/>
      <c r="E7" s="15"/>
      <c r="F7" s="15"/>
      <c r="G7" s="16"/>
      <c r="H7" s="26"/>
      <c r="I7" s="26"/>
      <c r="J7" s="14"/>
      <c r="K7" s="27" t="str">
        <f>IF($A7="","",$D7-$E7-$F7)</f>
        <v/>
      </c>
      <c r="L7" s="28" t="str">
        <f>IF(OR($A7="",$D7=0),"",ROUND(($E7+$F7)/$D7,4))</f>
        <v/>
      </c>
      <c r="M7" s="27" t="str">
        <f>IF($A7="","",ROUND($D7*$G7,0))</f>
        <v/>
      </c>
      <c r="N7" s="27" t="str">
        <f>IF($A7="","",MAX(0,$M7-$E7))</f>
        <v/>
      </c>
      <c r="O7" s="29" t="str">
        <f>IF($A7="","",ROUND(MAX(0,$I7-Annahmen!$B$4-Annahmen!$B$8)/30.44,1))</f>
        <v/>
      </c>
      <c r="P7" s="29" t="str">
        <f>IF(OR($A7="",$O7&lt;=0),"",ROUND($N7/$O7,2))</f>
        <v/>
      </c>
      <c r="Q7" s="29" t="str">
        <f>IF($A7="","",ROUND($J7*Annahmen!$B$5,2))</f>
        <v/>
      </c>
      <c r="R7" s="28" t="str">
        <f>IF(OR($P7="",$P7&lt;=0),"",ROUND($Q7/$P7,4))</f>
        <v/>
      </c>
      <c r="S7" s="29" t="str">
        <f>IF(OR($P7="",$P7&lt;=0),"",MAX(0,ROUND($P7/Annahmen!$B$5-$J7,2)))</f>
        <v/>
      </c>
      <c r="T7" s="30" t="str">
        <f>IF($A7="","",IF($R7="","kein Zeitdruck aus dem Baustart",IF($R7&lt;Annahmen!$B$11,"kritisch — Kapazität fehlt",IF($R7&lt;Annahmen!$B$10,"eng — kein Puffer mehr","im Rahmen"))))</f>
        <v/>
      </c>
      <c r="U7" s="25"/>
    </row>
    <row r="8" spans="1:21" x14ac:dyDescent="0.25">
      <c r="A8" s="25"/>
      <c r="B8" s="25"/>
      <c r="C8" s="25"/>
      <c r="D8" s="15"/>
      <c r="E8" s="15"/>
      <c r="F8" s="15"/>
      <c r="G8" s="16"/>
      <c r="H8" s="26"/>
      <c r="I8" s="26"/>
      <c r="J8" s="14"/>
      <c r="K8" s="27" t="str">
        <f>IF($A8="","",$D8-$E8-$F8)</f>
        <v/>
      </c>
      <c r="L8" s="28" t="str">
        <f>IF(OR($A8="",$D8=0),"",ROUND(($E8+$F8)/$D8,4))</f>
        <v/>
      </c>
      <c r="M8" s="27" t="str">
        <f>IF($A8="","",ROUND($D8*$G8,0))</f>
        <v/>
      </c>
      <c r="N8" s="27" t="str">
        <f>IF($A8="","",MAX(0,$M8-$E8))</f>
        <v/>
      </c>
      <c r="O8" s="29" t="str">
        <f>IF($A8="","",ROUND(MAX(0,$I8-Annahmen!$B$4-Annahmen!$B$8)/30.44,1))</f>
        <v/>
      </c>
      <c r="P8" s="29" t="str">
        <f>IF(OR($A8="",$O8&lt;=0),"",ROUND($N8/$O8,2))</f>
        <v/>
      </c>
      <c r="Q8" s="29" t="str">
        <f>IF($A8="","",ROUND($J8*Annahmen!$B$5,2))</f>
        <v/>
      </c>
      <c r="R8" s="28" t="str">
        <f>IF(OR($P8="",$P8&lt;=0),"",ROUND($Q8/$P8,4))</f>
        <v/>
      </c>
      <c r="S8" s="29" t="str">
        <f>IF(OR($P8="",$P8&lt;=0),"",MAX(0,ROUND($P8/Annahmen!$B$5-$J8,2)))</f>
        <v/>
      </c>
      <c r="T8" s="30" t="str">
        <f>IF($A8="","",IF($R8="","kein Zeitdruck aus dem Baustart",IF($R8&lt;Annahmen!$B$11,"kritisch — Kapazität fehlt",IF($R8&lt;Annahmen!$B$10,"eng — kein Puffer mehr","im Rahmen"))))</f>
        <v/>
      </c>
      <c r="U8" s="25"/>
    </row>
    <row r="9" spans="1:21" x14ac:dyDescent="0.25">
      <c r="A9" s="25"/>
      <c r="B9" s="25"/>
      <c r="C9" s="25"/>
      <c r="D9" s="15"/>
      <c r="E9" s="15"/>
      <c r="F9" s="15"/>
      <c r="G9" s="16"/>
      <c r="H9" s="26"/>
      <c r="I9" s="26"/>
      <c r="J9" s="14"/>
      <c r="K9" s="27" t="str">
        <f>IF($A9="","",$D9-$E9-$F9)</f>
        <v/>
      </c>
      <c r="L9" s="28" t="str">
        <f>IF(OR($A9="",$D9=0),"",ROUND(($E9+$F9)/$D9,4))</f>
        <v/>
      </c>
      <c r="M9" s="27" t="str">
        <f>IF($A9="","",ROUND($D9*$G9,0))</f>
        <v/>
      </c>
      <c r="N9" s="27" t="str">
        <f>IF($A9="","",MAX(0,$M9-$E9))</f>
        <v/>
      </c>
      <c r="O9" s="29" t="str">
        <f>IF($A9="","",ROUND(MAX(0,$I9-Annahmen!$B$4-Annahmen!$B$8)/30.44,1))</f>
        <v/>
      </c>
      <c r="P9" s="29" t="str">
        <f>IF(OR($A9="",$O9&lt;=0),"",ROUND($N9/$O9,2))</f>
        <v/>
      </c>
      <c r="Q9" s="29" t="str">
        <f>IF($A9="","",ROUND($J9*Annahmen!$B$5,2))</f>
        <v/>
      </c>
      <c r="R9" s="28" t="str">
        <f>IF(OR($P9="",$P9&lt;=0),"",ROUND($Q9/$P9,4))</f>
        <v/>
      </c>
      <c r="S9" s="29" t="str">
        <f>IF(OR($P9="",$P9&lt;=0),"",MAX(0,ROUND($P9/Annahmen!$B$5-$J9,2)))</f>
        <v/>
      </c>
      <c r="T9" s="30" t="str">
        <f>IF($A9="","",IF($R9="","kein Zeitdruck aus dem Baustart",IF($R9&lt;Annahmen!$B$11,"kritisch — Kapazität fehlt",IF($R9&lt;Annahmen!$B$10,"eng — kein Puffer mehr","im Rahmen"))))</f>
        <v/>
      </c>
      <c r="U9" s="25"/>
    </row>
    <row r="10" spans="1:21" x14ac:dyDescent="0.25">
      <c r="A10" s="25"/>
      <c r="B10" s="25"/>
      <c r="C10" s="25"/>
      <c r="D10" s="15"/>
      <c r="E10" s="15"/>
      <c r="F10" s="15"/>
      <c r="G10" s="16"/>
      <c r="H10" s="26"/>
      <c r="I10" s="26"/>
      <c r="J10" s="14"/>
      <c r="K10" s="27" t="str">
        <f>IF($A10="","",$D10-$E10-$F10)</f>
        <v/>
      </c>
      <c r="L10" s="28" t="str">
        <f>IF(OR($A10="",$D10=0),"",ROUND(($E10+$F10)/$D10,4))</f>
        <v/>
      </c>
      <c r="M10" s="27" t="str">
        <f>IF($A10="","",ROUND($D10*$G10,0))</f>
        <v/>
      </c>
      <c r="N10" s="27" t="str">
        <f>IF($A10="","",MAX(0,$M10-$E10))</f>
        <v/>
      </c>
      <c r="O10" s="29" t="str">
        <f>IF($A10="","",ROUND(MAX(0,$I10-Annahmen!$B$4-Annahmen!$B$8)/30.44,1))</f>
        <v/>
      </c>
      <c r="P10" s="29" t="str">
        <f>IF(OR($A10="",$O10&lt;=0),"",ROUND($N10/$O10,2))</f>
        <v/>
      </c>
      <c r="Q10" s="29" t="str">
        <f>IF($A10="","",ROUND($J10*Annahmen!$B$5,2))</f>
        <v/>
      </c>
      <c r="R10" s="28" t="str">
        <f>IF(OR($P10="",$P10&lt;=0),"",ROUND($Q10/$P10,4))</f>
        <v/>
      </c>
      <c r="S10" s="29" t="str">
        <f>IF(OR($P10="",$P10&lt;=0),"",MAX(0,ROUND($P10/Annahmen!$B$5-$J10,2)))</f>
        <v/>
      </c>
      <c r="T10" s="30" t="str">
        <f>IF($A10="","",IF($R10="","kein Zeitdruck aus dem Baustart",IF($R10&lt;Annahmen!$B$11,"kritisch — Kapazität fehlt",IF($R10&lt;Annahmen!$B$10,"eng — kein Puffer mehr","im Rahmen"))))</f>
        <v/>
      </c>
      <c r="U10" s="25"/>
    </row>
    <row r="11" spans="1:21" x14ac:dyDescent="0.25">
      <c r="A11" s="25"/>
      <c r="B11" s="25"/>
      <c r="C11" s="25"/>
      <c r="D11" s="15"/>
      <c r="E11" s="15"/>
      <c r="F11" s="15"/>
      <c r="G11" s="16"/>
      <c r="H11" s="26"/>
      <c r="I11" s="26"/>
      <c r="J11" s="14"/>
      <c r="K11" s="27" t="str">
        <f>IF($A11="","",$D11-$E11-$F11)</f>
        <v/>
      </c>
      <c r="L11" s="28" t="str">
        <f>IF(OR($A11="",$D11=0),"",ROUND(($E11+$F11)/$D11,4))</f>
        <v/>
      </c>
      <c r="M11" s="27" t="str">
        <f>IF($A11="","",ROUND($D11*$G11,0))</f>
        <v/>
      </c>
      <c r="N11" s="27" t="str">
        <f>IF($A11="","",MAX(0,$M11-$E11))</f>
        <v/>
      </c>
      <c r="O11" s="29" t="str">
        <f>IF($A11="","",ROUND(MAX(0,$I11-Annahmen!$B$4-Annahmen!$B$8)/30.44,1))</f>
        <v/>
      </c>
      <c r="P11" s="29" t="str">
        <f>IF(OR($A11="",$O11&lt;=0),"",ROUND($N11/$O11,2))</f>
        <v/>
      </c>
      <c r="Q11" s="29" t="str">
        <f>IF($A11="","",ROUND($J11*Annahmen!$B$5,2))</f>
        <v/>
      </c>
      <c r="R11" s="28" t="str">
        <f>IF(OR($P11="",$P11&lt;=0),"",ROUND($Q11/$P11,4))</f>
        <v/>
      </c>
      <c r="S11" s="29" t="str">
        <f>IF(OR($P11="",$P11&lt;=0),"",MAX(0,ROUND($P11/Annahmen!$B$5-$J11,2)))</f>
        <v/>
      </c>
      <c r="T11" s="30" t="str">
        <f>IF($A11="","",IF($R11="","kein Zeitdruck aus dem Baustart",IF($R11&lt;Annahmen!$B$11,"kritisch — Kapazität fehlt",IF($R11&lt;Annahmen!$B$10,"eng — kein Puffer mehr","im Rahmen"))))</f>
        <v/>
      </c>
      <c r="U11" s="25"/>
    </row>
    <row r="12" spans="1:21" x14ac:dyDescent="0.25">
      <c r="A12" s="25"/>
      <c r="B12" s="25"/>
      <c r="C12" s="25"/>
      <c r="D12" s="15"/>
      <c r="E12" s="15"/>
      <c r="F12" s="15"/>
      <c r="G12" s="16"/>
      <c r="H12" s="26"/>
      <c r="I12" s="26"/>
      <c r="J12" s="14"/>
      <c r="K12" s="27" t="str">
        <f>IF($A12="","",$D12-$E12-$F12)</f>
        <v/>
      </c>
      <c r="L12" s="28" t="str">
        <f>IF(OR($A12="",$D12=0),"",ROUND(($E12+$F12)/$D12,4))</f>
        <v/>
      </c>
      <c r="M12" s="27" t="str">
        <f>IF($A12="","",ROUND($D12*$G12,0))</f>
        <v/>
      </c>
      <c r="N12" s="27" t="str">
        <f>IF($A12="","",MAX(0,$M12-$E12))</f>
        <v/>
      </c>
      <c r="O12" s="29" t="str">
        <f>IF($A12="","",ROUND(MAX(0,$I12-Annahmen!$B$4-Annahmen!$B$8)/30.44,1))</f>
        <v/>
      </c>
      <c r="P12" s="29" t="str">
        <f>IF(OR($A12="",$O12&lt;=0),"",ROUND($N12/$O12,2))</f>
        <v/>
      </c>
      <c r="Q12" s="29" t="str">
        <f>IF($A12="","",ROUND($J12*Annahmen!$B$5,2))</f>
        <v/>
      </c>
      <c r="R12" s="28" t="str">
        <f>IF(OR($P12="",$P12&lt;=0),"",ROUND($Q12/$P12,4))</f>
        <v/>
      </c>
      <c r="S12" s="29" t="str">
        <f>IF(OR($P12="",$P12&lt;=0),"",MAX(0,ROUND($P12/Annahmen!$B$5-$J12,2)))</f>
        <v/>
      </c>
      <c r="T12" s="30" t="str">
        <f>IF($A12="","",IF($R12="","kein Zeitdruck aus dem Baustart",IF($R12&lt;Annahmen!$B$11,"kritisch — Kapazität fehlt",IF($R12&lt;Annahmen!$B$10,"eng — kein Puffer mehr","im Rahmen"))))</f>
        <v/>
      </c>
      <c r="U12" s="25"/>
    </row>
    <row r="13" spans="1:21" x14ac:dyDescent="0.25">
      <c r="A13" s="25"/>
      <c r="B13" s="25"/>
      <c r="C13" s="25"/>
      <c r="D13" s="15"/>
      <c r="E13" s="15"/>
      <c r="F13" s="15"/>
      <c r="G13" s="16"/>
      <c r="H13" s="26"/>
      <c r="I13" s="26"/>
      <c r="J13" s="14"/>
      <c r="K13" s="27" t="str">
        <f>IF($A13="","",$D13-$E13-$F13)</f>
        <v/>
      </c>
      <c r="L13" s="28" t="str">
        <f>IF(OR($A13="",$D13=0),"",ROUND(($E13+$F13)/$D13,4))</f>
        <v/>
      </c>
      <c r="M13" s="27" t="str">
        <f>IF($A13="","",ROUND($D13*$G13,0))</f>
        <v/>
      </c>
      <c r="N13" s="27" t="str">
        <f>IF($A13="","",MAX(0,$M13-$E13))</f>
        <v/>
      </c>
      <c r="O13" s="29" t="str">
        <f>IF($A13="","",ROUND(MAX(0,$I13-Annahmen!$B$4-Annahmen!$B$8)/30.44,1))</f>
        <v/>
      </c>
      <c r="P13" s="29" t="str">
        <f>IF(OR($A13="",$O13&lt;=0),"",ROUND($N13/$O13,2))</f>
        <v/>
      </c>
      <c r="Q13" s="29" t="str">
        <f>IF($A13="","",ROUND($J13*Annahmen!$B$5,2))</f>
        <v/>
      </c>
      <c r="R13" s="28" t="str">
        <f>IF(OR($P13="",$P13&lt;=0),"",ROUND($Q13/$P13,4))</f>
        <v/>
      </c>
      <c r="S13" s="29" t="str">
        <f>IF(OR($P13="",$P13&lt;=0),"",MAX(0,ROUND($P13/Annahmen!$B$5-$J13,2)))</f>
        <v/>
      </c>
      <c r="T13" s="30" t="str">
        <f>IF($A13="","",IF($R13="","kein Zeitdruck aus dem Baustart",IF($R13&lt;Annahmen!$B$11,"kritisch — Kapazität fehlt",IF($R13&lt;Annahmen!$B$10,"eng — kein Puffer mehr","im Rahmen"))))</f>
        <v/>
      </c>
      <c r="U13" s="25"/>
    </row>
    <row r="14" spans="1:21" x14ac:dyDescent="0.25">
      <c r="A14" s="25"/>
      <c r="B14" s="25"/>
      <c r="C14" s="25"/>
      <c r="D14" s="15"/>
      <c r="E14" s="15"/>
      <c r="F14" s="15"/>
      <c r="G14" s="16"/>
      <c r="H14" s="26"/>
      <c r="I14" s="26"/>
      <c r="J14" s="14"/>
      <c r="K14" s="27" t="str">
        <f>IF($A14="","",$D14-$E14-$F14)</f>
        <v/>
      </c>
      <c r="L14" s="28" t="str">
        <f>IF(OR($A14="",$D14=0),"",ROUND(($E14+$F14)/$D14,4))</f>
        <v/>
      </c>
      <c r="M14" s="27" t="str">
        <f>IF($A14="","",ROUND($D14*$G14,0))</f>
        <v/>
      </c>
      <c r="N14" s="27" t="str">
        <f>IF($A14="","",MAX(0,$M14-$E14))</f>
        <v/>
      </c>
      <c r="O14" s="29" t="str">
        <f>IF($A14="","",ROUND(MAX(0,$I14-Annahmen!$B$4-Annahmen!$B$8)/30.44,1))</f>
        <v/>
      </c>
      <c r="P14" s="29" t="str">
        <f>IF(OR($A14="",$O14&lt;=0),"",ROUND($N14/$O14,2))</f>
        <v/>
      </c>
      <c r="Q14" s="29" t="str">
        <f>IF($A14="","",ROUND($J14*Annahmen!$B$5,2))</f>
        <v/>
      </c>
      <c r="R14" s="28" t="str">
        <f>IF(OR($P14="",$P14&lt;=0),"",ROUND($Q14/$P14,4))</f>
        <v/>
      </c>
      <c r="S14" s="29" t="str">
        <f>IF(OR($P14="",$P14&lt;=0),"",MAX(0,ROUND($P14/Annahmen!$B$5-$J14,2)))</f>
        <v/>
      </c>
      <c r="T14" s="30" t="str">
        <f>IF($A14="","",IF($R14="","kein Zeitdruck aus dem Baustart",IF($R14&lt;Annahmen!$B$11,"kritisch — Kapazität fehlt",IF($R14&lt;Annahmen!$B$10,"eng — kein Puffer mehr","im Rahmen"))))</f>
        <v/>
      </c>
      <c r="U14" s="25"/>
    </row>
    <row r="15" spans="1:21" x14ac:dyDescent="0.25">
      <c r="A15" s="25"/>
      <c r="B15" s="25"/>
      <c r="C15" s="25"/>
      <c r="D15" s="15"/>
      <c r="E15" s="15"/>
      <c r="F15" s="15"/>
      <c r="G15" s="16"/>
      <c r="H15" s="26"/>
      <c r="I15" s="26"/>
      <c r="J15" s="14"/>
      <c r="K15" s="27" t="str">
        <f>IF($A15="","",$D15-$E15-$F15)</f>
        <v/>
      </c>
      <c r="L15" s="28" t="str">
        <f>IF(OR($A15="",$D15=0),"",ROUND(($E15+$F15)/$D15,4))</f>
        <v/>
      </c>
      <c r="M15" s="27" t="str">
        <f>IF($A15="","",ROUND($D15*$G15,0))</f>
        <v/>
      </c>
      <c r="N15" s="27" t="str">
        <f>IF($A15="","",MAX(0,$M15-$E15))</f>
        <v/>
      </c>
      <c r="O15" s="29" t="str">
        <f>IF($A15="","",ROUND(MAX(0,$I15-Annahmen!$B$4-Annahmen!$B$8)/30.44,1))</f>
        <v/>
      </c>
      <c r="P15" s="29" t="str">
        <f>IF(OR($A15="",$O15&lt;=0),"",ROUND($N15/$O15,2))</f>
        <v/>
      </c>
      <c r="Q15" s="29" t="str">
        <f>IF($A15="","",ROUND($J15*Annahmen!$B$5,2))</f>
        <v/>
      </c>
      <c r="R15" s="28" t="str">
        <f>IF(OR($P15="",$P15&lt;=0),"",ROUND($Q15/$P15,4))</f>
        <v/>
      </c>
      <c r="S15" s="29" t="str">
        <f>IF(OR($P15="",$P15&lt;=0),"",MAX(0,ROUND($P15/Annahmen!$B$5-$J15,2)))</f>
        <v/>
      </c>
      <c r="T15" s="30" t="str">
        <f>IF($A15="","",IF($R15="","kein Zeitdruck aus dem Baustart",IF($R15&lt;Annahmen!$B$11,"kritisch — Kapazität fehlt",IF($R15&lt;Annahmen!$B$10,"eng — kein Puffer mehr","im Rahmen"))))</f>
        <v/>
      </c>
      <c r="U15" s="25"/>
    </row>
    <row r="17" spans="1:19" x14ac:dyDescent="0.25">
      <c r="A17" s="6" t="s">
        <v>70</v>
      </c>
      <c r="D17" s="31">
        <f>SUM(D$2:D$15)</f>
        <v>164</v>
      </c>
      <c r="E17" s="31">
        <f>SUM(E$2:E$15)</f>
        <v>34</v>
      </c>
      <c r="F17" s="31">
        <f>SUM(F$2:F$15)</f>
        <v>12</v>
      </c>
      <c r="J17" s="32">
        <f>SUM(J$2:J$15)</f>
        <v>5</v>
      </c>
      <c r="K17" s="31">
        <f>SUM(K$2:K$15)</f>
        <v>118</v>
      </c>
      <c r="N17" s="31">
        <f>SUM(N$2:N$15)</f>
        <v>39</v>
      </c>
      <c r="P17" s="32">
        <f>SUM(P$2:P$15)</f>
        <v>7.47</v>
      </c>
      <c r="Q17" s="32">
        <f>SUM(Q$2:Q$15)</f>
        <v>9</v>
      </c>
      <c r="S17" s="32">
        <f>SUM(S$2:S$15)</f>
        <v>0.77</v>
      </c>
    </row>
    <row r="19" ht="34" customHeight="1" spans="1:13" x14ac:dyDescent="0.25">
      <c r="A19" s="7"/>
      <c r="B19" s="13" t="s">
        <v>71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</sheetData>
  <sheetProtection sheet="1" insertRows="0" deleteRows="0" sort="0" autoFilter="0"/>
  <autoFilter ref="A1:U1"/>
  <mergeCells count="1">
    <mergeCell ref="B19:M19"/>
  </mergeCells>
  <conditionalFormatting sqref="R2:R15">
    <cfRule type="cellIs" dxfId="0" priority="1" operator="lessThan">
      <formula>Annahmen!$B$11</formula>
    </cfRule>
    <cfRule type="cellIs" dxfId="1" priority="2" operator="lessThan">
      <formula>Annahmen!$B$10</formula>
    </cfRule>
    <cfRule type="cellIs" dxfId="2" priority="3" operator="greaterThanOrEqual">
      <formula>Annahmen!$B$10</formula>
    </cfRule>
  </conditionalFormatting>
  <dataValidations count="10">
    <dataValidation type="list" showErrorMessage="1" errorTitle="Nicht in der Liste" error="Zulässig sind: Vorbereitung, Vorvermarktung, Vertrieb, Abverkauf, Abgeschlossen" sqref="C10:C15">
      <formula1>"Vorbereitung,Vorvermarktung,Vertrieb,Abverkauf,Abgeschlossen"</formula1>
    </dataValidation>
    <dataValidation type="list" showErrorMessage="1" errorTitle="Nicht in der Liste" error="Zulässig sind: Vorbereitung, Vorvermarktung, Vertrieb, Abverkauf, Abgeschlossen" sqref="C2:C15">
      <formula1>"Vorbereitung,Vorvermarktung,Vertrieb,Abverkauf,Abgeschlossen"</formula1>
    </dataValidation>
    <dataValidation type="decimal" allowBlank="1" showErrorMessage="1" errorTitle="Wert außerhalb des Bereichs" error="Zulässig sind Werte zwischen 1 und 5000." sqref="D10:D15">
      <formula1>1</formula1>
      <formula2>5000</formula2>
    </dataValidation>
    <dataValidation type="decimal" allowBlank="1" showErrorMessage="1" errorTitle="Wert außerhalb des Bereichs" error="Zulässig sind Werte zwischen 1 und 5000." sqref="D2:D15">
      <formula1>1</formula1>
      <formula2>5000</formula2>
    </dataValidation>
    <dataValidation type="decimal" allowBlank="1" showErrorMessage="1" errorTitle="Wert außerhalb des Bereichs" error="Zulässig sind Werte zwischen 0 und 5000." sqref="E10:F15">
      <formula1>0</formula1>
      <formula2>5000</formula2>
    </dataValidation>
    <dataValidation type="decimal" allowBlank="1" showErrorMessage="1" errorTitle="Wert außerhalb des Bereichs" error="Zulässig sind Werte zwischen 0 und 5000." sqref="E2:F15">
      <formula1>0</formula1>
      <formula2>5000</formula2>
    </dataValidation>
    <dataValidation type="decimal" allowBlank="1" showErrorMessage="1" errorTitle="Wert außerhalb des Bereichs" error="Zulässig sind Werte zwischen 0 und 1." sqref="G10:G15">
      <formula1>0</formula1>
      <formula2>1</formula2>
    </dataValidation>
    <dataValidation type="decimal" allowBlank="1" showErrorMessage="1" errorTitle="Wert außerhalb des Bereichs" error="Zulässig sind Werte zwischen 0 und 1." sqref="G2:G15">
      <formula1>0</formula1>
      <formula2>1</formula2>
    </dataValidation>
    <dataValidation type="decimal" allowBlank="1" showErrorMessage="1" errorTitle="Wert außerhalb des Bereichs" error="Zulässig sind Werte zwischen 0 und 100." sqref="J10:J15">
      <formula1>0</formula1>
      <formula2>100</formula2>
    </dataValidation>
    <dataValidation type="decimal" allowBlank="1" showErrorMessage="1" errorTitle="Wert außerhalb des Bereichs" error="Zulässig sind Werte zwischen 0 und 100." sqref="J2:J15">
      <formula1>0</formula1>
      <formula2>100</formula2>
    </dataValidation>
  </dataValidations>
  <pageMargins left="0.6" right="0.4" top="0.6" bottom="0.6" header="0.3" footer="0.3"/>
  <pageSetup paperSize="9" orientation="landscape" horizontalDpi="4294967295" verticalDpi="4294967295" scale="62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style="1" customWidth="1"/>
    <col min="2" max="2" width="24" style="1" customWidth="1"/>
    <col min="3" max="3" width="9" style="20" customWidth="1"/>
    <col min="4" max="4" width="44" style="1" customWidth="1"/>
    <col min="5" max="5" width="14" style="17" customWidth="1"/>
    <col min="6" max="7" width="15" style="20" customWidth="1"/>
    <col min="8" max="8" width="12" style="18" customWidth="1"/>
    <col min="9" max="9" width="15" style="20" customWidth="1"/>
    <col min="10" max="10" width="18" style="1" customWidth="1"/>
    <col min="11" max="11" width="28" style="1" customWidth="1"/>
  </cols>
  <sheetData>
    <row r="1" ht="44" customHeight="1" spans="1:11" x14ac:dyDescent="0.25">
      <c r="A1" s="9" t="s">
        <v>72</v>
      </c>
      <c r="B1" s="9" t="s">
        <v>73</v>
      </c>
      <c r="C1" s="24" t="s">
        <v>74</v>
      </c>
      <c r="D1" s="9" t="s">
        <v>75</v>
      </c>
      <c r="E1" s="21" t="s">
        <v>76</v>
      </c>
      <c r="F1" s="24" t="s">
        <v>77</v>
      </c>
      <c r="G1" s="24" t="s">
        <v>78</v>
      </c>
      <c r="H1" s="22" t="s">
        <v>79</v>
      </c>
      <c r="I1" s="24" t="s">
        <v>80</v>
      </c>
      <c r="J1" s="9" t="s">
        <v>81</v>
      </c>
      <c r="K1" s="9" t="s">
        <v>59</v>
      </c>
    </row>
    <row r="2" ht="13" customHeight="1" spans="1:11" x14ac:dyDescent="0.25">
      <c r="A2" s="25" t="s">
        <v>82</v>
      </c>
      <c r="B2" s="25" t="s">
        <v>83</v>
      </c>
      <c r="C2" s="14">
        <v>1</v>
      </c>
      <c r="D2" s="33" t="s">
        <v>84</v>
      </c>
      <c r="E2" s="15">
        <v>22</v>
      </c>
      <c r="F2" s="29">
        <f>IF($A2="","",ROUND($E2*Annahmen!$B$6,1))</f>
        <v>55</v>
      </c>
      <c r="G2" s="29">
        <f>IF($A2="","",ROUND($C2*Annahmen!$B$7,1))</f>
        <v>120</v>
      </c>
      <c r="H2" s="28">
        <f>IF(OR($A2="",$G2&lt;=0),"",ROUND($F2/$G2,4))</f>
        <v>0.4583</v>
      </c>
      <c r="I2" s="29">
        <f>IF(OR($A2="",$G2&lt;=0),"",ROUND(MAX(0,$G2-$F2)/Annahmen!$B$6,1))</f>
        <v>26</v>
      </c>
      <c r="J2" s="34" t="str">
        <f>IF($H2="","",IF($H2&gt;1,"überlastet",IF($H2&gt;0.9,"an der Grenze","Luft vorhanden")))</f>
        <v>Luft vorhanden</v>
      </c>
      <c r="K2" s="25"/>
    </row>
    <row r="3" ht="13" customHeight="1" spans="1:11" x14ac:dyDescent="0.25">
      <c r="A3" s="25" t="s">
        <v>85</v>
      </c>
      <c r="B3" s="25" t="s">
        <v>62</v>
      </c>
      <c r="C3" s="14">
        <v>1</v>
      </c>
      <c r="D3" s="33" t="s">
        <v>60</v>
      </c>
      <c r="E3" s="15">
        <v>30</v>
      </c>
      <c r="F3" s="29">
        <f>IF($A3="","",ROUND($E3*Annahmen!$B$6,1))</f>
        <v>75</v>
      </c>
      <c r="G3" s="29">
        <f>IF($A3="","",ROUND($C3*Annahmen!$B$7,1))</f>
        <v>120</v>
      </c>
      <c r="H3" s="28">
        <f>IF(OR($A3="",$G3&lt;=0),"",ROUND($F3/$G3,4))</f>
        <v>0.625</v>
      </c>
      <c r="I3" s="29">
        <f>IF(OR($A3="",$G3&lt;=0),"",ROUND(MAX(0,$G3-$F3)/Annahmen!$B$6,1))</f>
        <v>18</v>
      </c>
      <c r="J3" s="34" t="str">
        <f>IF($H3="","",IF($H3&gt;1,"überlastet",IF($H3&gt;0.9,"an der Grenze","Luft vorhanden")))</f>
        <v>Luft vorhanden</v>
      </c>
      <c r="K3" s="25"/>
    </row>
    <row r="4" ht="13" customHeight="1" spans="1:11" x14ac:dyDescent="0.25">
      <c r="A4" s="25" t="s">
        <v>86</v>
      </c>
      <c r="B4" s="25" t="s">
        <v>87</v>
      </c>
      <c r="C4" s="14">
        <v>0.5</v>
      </c>
      <c r="D4" s="33" t="s">
        <v>63</v>
      </c>
      <c r="E4" s="15">
        <v>25</v>
      </c>
      <c r="F4" s="29">
        <f>IF($A4="","",ROUND($E4*Annahmen!$B$6,1))</f>
        <v>62.5</v>
      </c>
      <c r="G4" s="29">
        <f>IF($A4="","",ROUND($C4*Annahmen!$B$7,1))</f>
        <v>60</v>
      </c>
      <c r="H4" s="28">
        <f>IF(OR($A4="",$G4&lt;=0),"",ROUND($F4/$G4,4))</f>
        <v>1.0417</v>
      </c>
      <c r="I4" s="29">
        <f>IF(OR($A4="",$G4&lt;=0),"",ROUND(MAX(0,$G4-$F4)/Annahmen!$B$6,1))</f>
        <v>0</v>
      </c>
      <c r="J4" s="34" t="str">
        <f>IF($H4="","",IF($H4&gt;1,"überlastet",IF($H4&gt;0.9,"an der Grenze","Luft vorhanden")))</f>
        <v>überlastet</v>
      </c>
      <c r="K4" s="25"/>
    </row>
    <row r="5" ht="13" customHeight="1" spans="1:11" x14ac:dyDescent="0.25">
      <c r="A5" s="25" t="s">
        <v>88</v>
      </c>
      <c r="B5" s="25" t="s">
        <v>62</v>
      </c>
      <c r="C5" s="14">
        <v>1</v>
      </c>
      <c r="D5" s="33" t="s">
        <v>68</v>
      </c>
      <c r="E5" s="15">
        <v>60</v>
      </c>
      <c r="F5" s="29">
        <f>IF($A5="","",ROUND($E5*Annahmen!$B$6,1))</f>
        <v>150</v>
      </c>
      <c r="G5" s="29">
        <f>IF($A5="","",ROUND($C5*Annahmen!$B$7,1))</f>
        <v>120</v>
      </c>
      <c r="H5" s="28">
        <f>IF(OR($A5="",$G5&lt;=0),"",ROUND($F5/$G5,4))</f>
        <v>1.25</v>
      </c>
      <c r="I5" s="29">
        <f>IF(OR($A5="",$G5&lt;=0),"",ROUND(MAX(0,$G5-$F5)/Annahmen!$B$6,1))</f>
        <v>0</v>
      </c>
      <c r="J5" s="34" t="str">
        <f>IF($H5="","",IF($H5&gt;1,"überlastet",IF($H5&gt;0.9,"an der Grenze","Luft vorhanden")))</f>
        <v>überlastet</v>
      </c>
      <c r="K5" s="25"/>
    </row>
    <row r="6" ht="13" customHeight="1" spans="1:11" x14ac:dyDescent="0.25">
      <c r="A6" s="25" t="s">
        <v>89</v>
      </c>
      <c r="B6" s="25" t="s">
        <v>90</v>
      </c>
      <c r="C6" s="14">
        <v>0.5</v>
      </c>
      <c r="D6" s="33" t="s">
        <v>91</v>
      </c>
      <c r="E6" s="15">
        <v>0</v>
      </c>
      <c r="F6" s="29">
        <f>IF($A6="","",ROUND($E6*Annahmen!$B$6,1))</f>
        <v>0</v>
      </c>
      <c r="G6" s="29">
        <f>IF($A6="","",ROUND($C6*Annahmen!$B$7,1))</f>
        <v>60</v>
      </c>
      <c r="H6" s="28">
        <f>IF(OR($A6="",$G6&lt;=0),"",ROUND($F6/$G6,4))</f>
        <v>0</v>
      </c>
      <c r="I6" s="29">
        <f>IF(OR($A6="",$G6&lt;=0),"",ROUND(MAX(0,$G6-$F6)/Annahmen!$B$6,1))</f>
        <v>24</v>
      </c>
      <c r="J6" s="34" t="str">
        <f>IF($H6="","",IF($H6&gt;1,"überlastet",IF($H6&gt;0.9,"an der Grenze","Luft vorhanden")))</f>
        <v>Luft vorhanden</v>
      </c>
      <c r="K6" s="25"/>
    </row>
    <row r="7" spans="1:11" x14ac:dyDescent="0.25">
      <c r="A7" s="25"/>
      <c r="B7" s="25"/>
      <c r="C7" s="14"/>
      <c r="D7" s="33"/>
      <c r="E7" s="15"/>
      <c r="F7" s="29" t="str">
        <f>IF($A7="","",ROUND($E7*Annahmen!$B$6,1))</f>
        <v/>
      </c>
      <c r="G7" s="29" t="str">
        <f>IF($A7="","",ROUND($C7*Annahmen!$B$7,1))</f>
        <v/>
      </c>
      <c r="H7" s="28" t="str">
        <f>IF(OR($A7="",$G7&lt;=0),"",ROUND($F7/$G7,4))</f>
        <v/>
      </c>
      <c r="I7" s="29" t="str">
        <f>IF(OR($A7="",$G7&lt;=0),"",ROUND(MAX(0,$G7-$F7)/Annahmen!$B$6,1))</f>
        <v/>
      </c>
      <c r="J7" s="34" t="str">
        <f>IF($H7="","",IF($H7&gt;1,"überlastet",IF($H7&gt;0.9,"an der Grenze","Luft vorhanden")))</f>
        <v/>
      </c>
      <c r="K7" s="25"/>
    </row>
    <row r="8" spans="1:11" x14ac:dyDescent="0.25">
      <c r="A8" s="25"/>
      <c r="B8" s="25"/>
      <c r="C8" s="14"/>
      <c r="D8" s="33"/>
      <c r="E8" s="15"/>
      <c r="F8" s="29" t="str">
        <f>IF($A8="","",ROUND($E8*Annahmen!$B$6,1))</f>
        <v/>
      </c>
      <c r="G8" s="29" t="str">
        <f>IF($A8="","",ROUND($C8*Annahmen!$B$7,1))</f>
        <v/>
      </c>
      <c r="H8" s="28" t="str">
        <f>IF(OR($A8="",$G8&lt;=0),"",ROUND($F8/$G8,4))</f>
        <v/>
      </c>
      <c r="I8" s="29" t="str">
        <f>IF(OR($A8="",$G8&lt;=0),"",ROUND(MAX(0,$G8-$F8)/Annahmen!$B$6,1))</f>
        <v/>
      </c>
      <c r="J8" s="34" t="str">
        <f>IF($H8="","",IF($H8&gt;1,"überlastet",IF($H8&gt;0.9,"an der Grenze","Luft vorhanden")))</f>
        <v/>
      </c>
      <c r="K8" s="25"/>
    </row>
    <row r="9" spans="1:11" x14ac:dyDescent="0.25">
      <c r="A9" s="25"/>
      <c r="B9" s="25"/>
      <c r="C9" s="14"/>
      <c r="D9" s="33"/>
      <c r="E9" s="15"/>
      <c r="F9" s="29" t="str">
        <f>IF($A9="","",ROUND($E9*Annahmen!$B$6,1))</f>
        <v/>
      </c>
      <c r="G9" s="29" t="str">
        <f>IF($A9="","",ROUND($C9*Annahmen!$B$7,1))</f>
        <v/>
      </c>
      <c r="H9" s="28" t="str">
        <f>IF(OR($A9="",$G9&lt;=0),"",ROUND($F9/$G9,4))</f>
        <v/>
      </c>
      <c r="I9" s="29" t="str">
        <f>IF(OR($A9="",$G9&lt;=0),"",ROUND(MAX(0,$G9-$F9)/Annahmen!$B$6,1))</f>
        <v/>
      </c>
      <c r="J9" s="34" t="str">
        <f>IF($H9="","",IF($H9&gt;1,"überlastet",IF($H9&gt;0.9,"an der Grenze","Luft vorhanden")))</f>
        <v/>
      </c>
      <c r="K9" s="25"/>
    </row>
    <row r="10" spans="1:11" x14ac:dyDescent="0.25">
      <c r="A10" s="25"/>
      <c r="B10" s="25"/>
      <c r="C10" s="14"/>
      <c r="D10" s="33"/>
      <c r="E10" s="15"/>
      <c r="F10" s="29" t="str">
        <f>IF($A10="","",ROUND($E10*Annahmen!$B$6,1))</f>
        <v/>
      </c>
      <c r="G10" s="29" t="str">
        <f>IF($A10="","",ROUND($C10*Annahmen!$B$7,1))</f>
        <v/>
      </c>
      <c r="H10" s="28" t="str">
        <f>IF(OR($A10="",$G10&lt;=0),"",ROUND($F10/$G10,4))</f>
        <v/>
      </c>
      <c r="I10" s="29" t="str">
        <f>IF(OR($A10="",$G10&lt;=0),"",ROUND(MAX(0,$G10-$F10)/Annahmen!$B$6,1))</f>
        <v/>
      </c>
      <c r="J10" s="34" t="str">
        <f>IF($H10="","",IF($H10&gt;1,"überlastet",IF($H10&gt;0.9,"an der Grenze","Luft vorhanden")))</f>
        <v/>
      </c>
      <c r="K10" s="25"/>
    </row>
    <row r="11" spans="1:11" x14ac:dyDescent="0.25">
      <c r="A11" s="25"/>
      <c r="B11" s="25"/>
      <c r="C11" s="14"/>
      <c r="D11" s="33"/>
      <c r="E11" s="15"/>
      <c r="F11" s="29" t="str">
        <f>IF($A11="","",ROUND($E11*Annahmen!$B$6,1))</f>
        <v/>
      </c>
      <c r="G11" s="29" t="str">
        <f>IF($A11="","",ROUND($C11*Annahmen!$B$7,1))</f>
        <v/>
      </c>
      <c r="H11" s="28" t="str">
        <f>IF(OR($A11="",$G11&lt;=0),"",ROUND($F11/$G11,4))</f>
        <v/>
      </c>
      <c r="I11" s="29" t="str">
        <f>IF(OR($A11="",$G11&lt;=0),"",ROUND(MAX(0,$G11-$F11)/Annahmen!$B$6,1))</f>
        <v/>
      </c>
      <c r="J11" s="34" t="str">
        <f>IF($H11="","",IF($H11&gt;1,"überlastet",IF($H11&gt;0.9,"an der Grenze","Luft vorhanden")))</f>
        <v/>
      </c>
      <c r="K11" s="25"/>
    </row>
    <row r="12" spans="1:11" x14ac:dyDescent="0.25">
      <c r="A12" s="25"/>
      <c r="B12" s="25"/>
      <c r="C12" s="14"/>
      <c r="D12" s="33"/>
      <c r="E12" s="15"/>
      <c r="F12" s="29" t="str">
        <f>IF($A12="","",ROUND($E12*Annahmen!$B$6,1))</f>
        <v/>
      </c>
      <c r="G12" s="29" t="str">
        <f>IF($A12="","",ROUND($C12*Annahmen!$B$7,1))</f>
        <v/>
      </c>
      <c r="H12" s="28" t="str">
        <f>IF(OR($A12="",$G12&lt;=0),"",ROUND($F12/$G12,4))</f>
        <v/>
      </c>
      <c r="I12" s="29" t="str">
        <f>IF(OR($A12="",$G12&lt;=0),"",ROUND(MAX(0,$G12-$F12)/Annahmen!$B$6,1))</f>
        <v/>
      </c>
      <c r="J12" s="34" t="str">
        <f>IF($H12="","",IF($H12&gt;1,"überlastet",IF($H12&gt;0.9,"an der Grenze","Luft vorhanden")))</f>
        <v/>
      </c>
      <c r="K12" s="25"/>
    </row>
    <row r="13" spans="1:11" x14ac:dyDescent="0.25">
      <c r="A13" s="25"/>
      <c r="B13" s="25"/>
      <c r="C13" s="14"/>
      <c r="D13" s="33"/>
      <c r="E13" s="15"/>
      <c r="F13" s="29" t="str">
        <f>IF($A13="","",ROUND($E13*Annahmen!$B$6,1))</f>
        <v/>
      </c>
      <c r="G13" s="29" t="str">
        <f>IF($A13="","",ROUND($C13*Annahmen!$B$7,1))</f>
        <v/>
      </c>
      <c r="H13" s="28" t="str">
        <f>IF(OR($A13="",$G13&lt;=0),"",ROUND($F13/$G13,4))</f>
        <v/>
      </c>
      <c r="I13" s="29" t="str">
        <f>IF(OR($A13="",$G13&lt;=0),"",ROUND(MAX(0,$G13-$F13)/Annahmen!$B$6,1))</f>
        <v/>
      </c>
      <c r="J13" s="34" t="str">
        <f>IF($H13="","",IF($H13&gt;1,"überlastet",IF($H13&gt;0.9,"an der Grenze","Luft vorhanden")))</f>
        <v/>
      </c>
      <c r="K13" s="25"/>
    </row>
    <row r="15" spans="1:8" x14ac:dyDescent="0.25">
      <c r="A15" s="6" t="s">
        <v>92</v>
      </c>
      <c r="C15" s="32">
        <f>SUM(C$2:C$13)</f>
        <v>4</v>
      </c>
      <c r="E15" s="32">
        <f>SUM(E$2:E$13)</f>
        <v>137</v>
      </c>
      <c r="F15" s="32">
        <f>SUM(F$2:F$13)</f>
        <v>342.5</v>
      </c>
      <c r="G15" s="32">
        <f>SUM(G$2:G$13)</f>
        <v>480</v>
      </c>
      <c r="H15" s="35">
        <f>IF($G$15&lt;=0,"",ROUND($F$15/$G$15,4))</f>
        <v>0.7135</v>
      </c>
    </row>
    <row r="17" ht="23.5" customHeight="1" spans="1:9" x14ac:dyDescent="0.25">
      <c r="A17" s="7"/>
      <c r="B17" s="13" t="s">
        <v>93</v>
      </c>
      <c r="C17" s="13"/>
      <c r="D17" s="13"/>
      <c r="E17" s="13"/>
      <c r="F17" s="13"/>
      <c r="G17" s="13"/>
      <c r="H17" s="13"/>
      <c r="I17" s="13"/>
    </row>
  </sheetData>
  <sheetProtection sheet="1" insertRows="0" deleteRows="0" sort="0" autoFilter="0"/>
  <autoFilter ref="A1:K1"/>
  <mergeCells count="1">
    <mergeCell ref="B17:I17"/>
  </mergeCells>
  <dataValidations count="6">
    <dataValidation type="list" showErrorMessage="1" errorTitle="Nicht in der Liste" error="Zulässig sind: Vertriebsleitung, Vertrieb, Vertrieb (freier Partner), Backoffice" sqref="B10:B13">
      <formula1>"Vertriebsleitung,Vertrieb,Vertrieb (freier Partner),Backoffice"</formula1>
    </dataValidation>
    <dataValidation type="list" showErrorMessage="1" errorTitle="Nicht in der Liste" error="Zulässig sind: Vertriebsleitung, Vertrieb, Vertrieb (freier Partner), Backoffice" sqref="B2:B13">
      <formula1>"Vertriebsleitung,Vertrieb,Vertrieb (freier Partner),Backoffice"</formula1>
    </dataValidation>
    <dataValidation type="decimal" allowBlank="1" showErrorMessage="1" errorTitle="Wert außerhalb des Bereichs" error="Zulässig sind Werte zwischen 0 und 2." sqref="C10:C13">
      <formula1>0</formula1>
      <formula2>2</formula2>
    </dataValidation>
    <dataValidation type="decimal" allowBlank="1" showErrorMessage="1" errorTitle="Wert außerhalb des Bereichs" error="Zulässig sind Werte zwischen 0 und 2." sqref="C2:C13">
      <formula1>0</formula1>
      <formula2>2</formula2>
    </dataValidation>
    <dataValidation type="decimal" allowBlank="1" showErrorMessage="1" errorTitle="Wert außerhalb des Bereichs" error="Zulässig sind Werte zwischen 0 und 5000." sqref="E10:E13">
      <formula1>0</formula1>
      <formula2>5000</formula2>
    </dataValidation>
    <dataValidation type="decimal" allowBlank="1" showErrorMessage="1" errorTitle="Wert außerhalb des Bereichs" error="Zulässig sind Werte zwischen 0 und 5000." sqref="E2:E13">
      <formula1>0</formula1>
      <formula2>5000</formula2>
    </dataValidation>
  </dataValidations>
  <pageMargins left="0.6" right="0.4" top="0.6" bottom="0.6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Deckblatt</vt:lpstr>
      <vt:lpstr>Annahmen</vt:lpstr>
      <vt:lpstr>Projekte</vt:lpstr>
      <vt:lpstr>Vertriebsteam</vt:lpstr>
    </vt:vector>
  </TitlesOfParts>
  <Company>MyInvest Pro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MyInvest Pro</dc:creator>
  <dc:title>Multi-Projekt-Cockpit</dc:title>
  <dc:subject/>
  <dc:description/>
  <cp:keywords/>
  <cp:category/>
  <cp:lastModifiedBy>MyInvest Pro</cp:lastModifiedBy>
  <dcterms:created xsi:type="dcterms:W3CDTF">2026-08-16T00:00:00Z</dcterms:created>
  <dcterms:modified xsi:type="dcterms:W3CDTF">2026-08-16T00:00:00Z</dcterms:modified>
</cp:coreProperties>
</file>