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eckblatt" state="visible" r:id="rId4"/>
    <sheet sheetId="2" name="Preisbestandteile" state="visible" r:id="rId5"/>
    <sheet sheetId="3" name="Parameter" state="visible" r:id="rId6"/>
    <sheet sheetId="4" name="Einheiten" state="visible" r:id="rId7"/>
    <sheet sheetId="5" name="Nachlassrahmen" state="visible" r:id="rId8"/>
    <sheet sheetId="6" name="Änderungsprotokoll" state="visible" r:id="rId9"/>
  </sheets>
  <definedNames>
    <definedName name="_xlnm.Print_Titles" localSheetId="1">'Preisbestandteile'!$1:$1</definedName>
    <definedName name="_xlnm.Print_Titles" localSheetId="2">'Parameter'!$1:$1</definedName>
    <definedName name="_xlnm.Print_Area" localSheetId="3">'Einheiten'!$A1:$AD35</definedName>
    <definedName name="_xlnm.Print_Titles" localSheetId="3">'Einheiten'!$A:$A,'Einheiten'!$1:$1</definedName>
    <definedName name="_xlnm.Print_Titles" localSheetId="4">'Nachlassrahmen'!$1:$1</definedName>
    <definedName name="_xlnm.Print_Titles" localSheetId="5">'Änderungsprotokoll'!$1:$1</definedName>
  </definedNames>
  <calcPr calcId="171027"/>
</workbook>
</file>

<file path=xl/sharedStrings.xml><?xml version="1.0" encoding="utf-8"?>
<sst xmlns="http://schemas.openxmlformats.org/spreadsheetml/2006/main" count="291" uniqueCount="218">
  <si>
    <t>Preisliste Neubauprojekt</t>
  </si>
  <si>
    <t>Einheitenpreise aus getrennten Bestandteilen — abgeleitet, geschützt und mit Änderungsprotokoll.</t>
  </si>
  <si>
    <t>Stand</t>
  </si>
  <si>
    <t>16.08.2026</t>
  </si>
  <si>
    <t>Version</t>
  </si>
  <si>
    <t>Herausgeber</t>
  </si>
  <si>
    <t>MyInvest Pro · myinvest-pro.de</t>
  </si>
  <si>
    <t>Annahmen</t>
  </si>
  <si>
    <t>Beispielprojekt</t>
  </si>
  <si>
    <t>6 Einheiten in zwei Häusern, 30 Zeilen vorbereitet</t>
  </si>
  <si>
    <t>Preisstände</t>
  </si>
  <si>
    <t>gültig ab sofort · geplant ab 01.10.2026 (Spalte K, ausgeblendet)</t>
  </si>
  <si>
    <t>Quadratmeterpreis</t>
  </si>
  <si>
    <t>abgeleitet aus Kaufpreis Wohnung und Wohnfläche, nie gepflegt</t>
  </si>
  <si>
    <t>Parameter</t>
  </si>
  <si>
    <t>Etagenzuschlag, Ausrichtungs- und Anrechnungsfaktoren auf Blatt „Parameter"</t>
  </si>
  <si>
    <t>Nachlass</t>
  </si>
  <si>
    <t>5 Stufen mit entscheidender Ebene und Dokumentationspflicht</t>
  </si>
  <si>
    <t>Unverbindliche Arbeitshilfe. Ersetzt keine Rechts-, Steuer- oder Finanzberatung. Alle eingetragenen Zahlen sind Beispielwerte und keine Marktdaten — die Mappe rechnet mit den Werten, die Sie selbst eintragen. Stand: 16.08.2026 · Version 1.</t>
  </si>
  <si>
    <t>Versionskopf der ausgegebenen Preisliste</t>
  </si>
  <si>
    <t>Diese sechs Angaben gehören auf jede Liste, die das Haus verlässt. Ohne sie kann niemand sagen, ob die Datei auf dem Schreibtisch des Partners noch gilt.</t>
  </si>
  <si>
    <t>Projekt</t>
  </si>
  <si>
    <t>Wohnpark Beispielstraße, Bauabschnitt 1</t>
  </si>
  <si>
    <t>Preislisten-Version</t>
  </si>
  <si>
    <t>PL-2026-03</t>
  </si>
  <si>
    <t>Erstellt am</t>
  </si>
  <si>
    <t>Erstellt von</t>
  </si>
  <si>
    <t>A. Berger, Vertriebsleitung</t>
  </si>
  <si>
    <t>Gültig bis</t>
  </si>
  <si>
    <t>31.10.2026</t>
  </si>
  <si>
    <t>Freigegeben durch</t>
  </si>
  <si>
    <t>Geschäftsführung</t>
  </si>
  <si>
    <t>Gültigkeitsvorbehalt für die Weitergabe: „Diese Preisliste ist freibleibend. Maßgeblich ist ausschließlich der notarielle Kaufvertrag. Preise, Flächen und Verfügbarkeiten können sich bis zur Beurkundung ändern. Es gilt die jeweils aktuelle Fassung; ältere Fassungen verlieren mit Erscheinen einer neuen Version ihre Gültigkeit."</t>
  </si>
  <si>
    <t>Für den Import in MyInvest Pro liegt die Datei „preisliste-import-v1.csv" bei. Sie trägt die Spalten in der Reihenfolge, die der Einheiten-Import erwartet, und den Kaufpreis der Wohnung ohne Stellplatz — sonst rechnet die App einen verfälschten Quadratmeterpreis.</t>
  </si>
  <si>
    <t>Nr.</t>
  </si>
  <si>
    <t>Preisbestandteil</t>
  </si>
  <si>
    <t>Eigenes Feld nötig</t>
  </si>
  <si>
    <t>Warum</t>
  </si>
  <si>
    <t>Typische Fehlerquelle</t>
  </si>
  <si>
    <t>Wo in dieser Mappe</t>
  </si>
  <si>
    <t>Basispreis je m² Wohnfläche</t>
  </si>
  <si>
    <t>ja</t>
  </si>
  <si>
    <t>Der einzige Preisbestandteil, der wirklich gepflegt wird. Alles andere leitet sich daraus ab.</t>
  </si>
  <si>
    <t>Der Basispreis wird je Einheit einzeln getippt. Bei einer Preisrunde bleiben einzelne Zeilen auf dem alten Stand zurück.</t>
  </si>
  <si>
    <t>Einheiten, Spalte J</t>
  </si>
  <si>
    <t>Etagenzuschlag</t>
  </si>
  <si>
    <t>ja, als Parameter</t>
  </si>
  <si>
    <t>Gilt für alle Einheiten derselben Etage. Als Parameter geändert, wirkt er sofort auf jede Zeile.</t>
  </si>
  <si>
    <t>Der Zuschlag steckt im Gesamtpreis. Wer ihn ändern will, rechnet 120 Zeilen einzeln nach — und übersieht dabei die Einheiten, die schon reserviert sind.</t>
  </si>
  <si>
    <t>Parameter, Abschnitt „Etagenzuschlag"</t>
  </si>
  <si>
    <t>Ausrichtungs- und Lagefaktor</t>
  </si>
  <si>
    <t>Süd, West oder Nord sind eine begrenzte Werteliste. Ein Faktor je Ausrichtung hält die Preisbildung erklärbar.</t>
  </si>
  <si>
    <t>Der Faktor wird beim Anlegen im Kopf gerechnet. Zwei gleich große Südwohnungen bekommen unterschiedliche Preise, und niemand kann sagen, warum.</t>
  </si>
  <si>
    <t>Parameter, Abschnitt „Ausrichtungsfaktor"</t>
  </si>
  <si>
    <t>Freifläche mit Anrechnungsfaktor</t>
  </si>
  <si>
    <t>Balkon, Loggia und Garten werden unterschiedlich angerechnet. Fläche und Faktor gehören getrennt gepflegt.</t>
  </si>
  <si>
    <t>Die Balkonfläche wird in die Wohnfläche eingerechnet. Danach stimmt kein Quadratmeterpreis mehr, und im Kaufvertrag steht eine andere Wohnfläche als in der Preisliste.</t>
  </si>
  <si>
    <t>Einheiten, Spalten G bis I</t>
  </si>
  <si>
    <t>Stellplatz oder Tiefgaragenplatz</t>
  </si>
  <si>
    <t>ja, getrennt</t>
  </si>
  <si>
    <t>Wird oft getrennt beurkundet und einzeln verkauft. Er darf den Quadratmeterpreis der Wohnung nicht verfälschen.</t>
  </si>
  <si>
    <t>Der Stellplatz steckt im Kaufpreis. Der Vergleich zweier Einheiten wird wertlos, sobald eine davon keinen hat.</t>
  </si>
  <si>
    <t>Einheiten, Spalten V bis X</t>
  </si>
  <si>
    <t>Nachlass mit Stufe und Grund</t>
  </si>
  <si>
    <t>Nur ein eigenes Feld hält auseinander, was Listenpreis und was Verhandlungsergebnis ist.</t>
  </si>
  <si>
    <t>Der Nachlass wird direkt vom Kaufpreis abgezogen. Ein halbes Jahr später ist nicht mehr erkennbar, ob die Einheit zu billig kalkuliert oder zu großzügig verhandelt wurde.</t>
  </si>
  <si>
    <t>Einheiten, Spalten P bis S · Blatt „Nachlassrahmen"</t>
  </si>
  <si>
    <t>Quadratmeterpreis der Einheit</t>
  </si>
  <si>
    <t>nein — wird abgeleitet</t>
  </si>
  <si>
    <t>Er ist ein Ergebnis, keine Eingabe: Kaufpreis der Wohnung geteilt durch Wohnfläche.</t>
  </si>
  <si>
    <t>Er wird als eigene Spalte gepflegt. Sobald ein Nachlass dazukommt, widersprechen sich Quadratmeterpreis und Kaufpreis — und beide stehen im selben Exposé.</t>
  </si>
  <si>
    <t>Einheiten, Spalte U (geschützte Formelzelle)</t>
  </si>
  <si>
    <t>Wert</t>
  </si>
  <si>
    <t>Erläuterung und Wirkung</t>
  </si>
  <si>
    <t>Bewertungsdatum</t>
  </si>
  <si>
    <t>Bestimmt, welcher der beiden Preisstände in Spalte L der Einheiten wirksam ist. Kein TODAY() — sonst änderte sich die Mappe von selbst, ohne dass jemand eine Entscheidung getroffen hätte.</t>
  </si>
  <si>
    <t>Geplante Preise gültig ab</t>
  </si>
  <si>
    <t>Ab diesem Tag rechnet die Mappe mit dem geplanten Basispreis aus Spalte K. Bis dahin bleibt Spalte K ausgeblendet und wirkungslos — geplante Preise gehören nicht in die Hand von Vertriebspartnern.</t>
  </si>
  <si>
    <t>Untergeschoss</t>
  </si>
  <si>
    <t>Souterrain, geringere Belichtung.</t>
  </si>
  <si>
    <t>Erdgeschoss</t>
  </si>
  <si>
    <t>Bezugsgröße — der Basispreis gilt unverändert.</t>
  </si>
  <si>
    <t>1. Obergeschoss</t>
  </si>
  <si>
    <t>2. Obergeschoss</t>
  </si>
  <si>
    <t>3. Obergeschoss</t>
  </si>
  <si>
    <t>4. Obergeschoss</t>
  </si>
  <si>
    <t>Dachgeschoss</t>
  </si>
  <si>
    <t>Aussicht, dafür oft Dachschrägen.</t>
  </si>
  <si>
    <t>Staffelgeschoss</t>
  </si>
  <si>
    <t>Höchster Zuschlag im Beispielprojekt.</t>
  </si>
  <si>
    <t>Ausrichtungsfaktor</t>
  </si>
  <si>
    <t>Nord</t>
  </si>
  <si>
    <t>Kein direktes Sonnenlicht in den Wohnräumen.</t>
  </si>
  <si>
    <t>Nordost</t>
  </si>
  <si>
    <t>Ost</t>
  </si>
  <si>
    <t>Morgensonne.</t>
  </si>
  <si>
    <t>Südost</t>
  </si>
  <si>
    <t>Süd</t>
  </si>
  <si>
    <t>Höchster Faktor im Beispielprojekt.</t>
  </si>
  <si>
    <t>Südwest</t>
  </si>
  <si>
    <t>Abendsonne auf der Freifläche.</t>
  </si>
  <si>
    <t>West</t>
  </si>
  <si>
    <t>Nordwest</t>
  </si>
  <si>
    <t>Freifläche · Anrechnungsfaktor</t>
  </si>
  <si>
    <t>keine</t>
  </si>
  <si>
    <t>Ohne Balkon, Terrasse oder Garten.</t>
  </si>
  <si>
    <t>Balkon</t>
  </si>
  <si>
    <t>Übliche Anrechnung im Beispielprojekt.</t>
  </si>
  <si>
    <t>Loggia</t>
  </si>
  <si>
    <t>Witterungsgeschützt, deshalb höher angerechnet.</t>
  </si>
  <si>
    <t>Dachterrasse</t>
  </si>
  <si>
    <t>Terrasse</t>
  </si>
  <si>
    <t>Garten</t>
  </si>
  <si>
    <t>Große Fläche, geringer Nutzwert je Quadratmeter.</t>
  </si>
  <si>
    <t>Stellplatzpreise</t>
  </si>
  <si>
    <t>keiner</t>
  </si>
  <si>
    <t>Einheit wird ohne Stellplatz angeboten.</t>
  </si>
  <si>
    <t>Außenstellplatz</t>
  </si>
  <si>
    <t>Carport</t>
  </si>
  <si>
    <t>Duplex</t>
  </si>
  <si>
    <t>Tiefgarage</t>
  </si>
  <si>
    <t>Wird getrennt beurkundet.</t>
  </si>
  <si>
    <t>Einheit</t>
  </si>
  <si>
    <t>Haus / Bauteil</t>
  </si>
  <si>
    <t>Etage</t>
  </si>
  <si>
    <t>Ausrichtung</t>
  </si>
  <si>
    <t>Zimmer</t>
  </si>
  <si>
    <t>Wohnfläche m²</t>
  </si>
  <si>
    <t>Freiflächenart</t>
  </si>
  <si>
    <t>Freifläche m²</t>
  </si>
  <si>
    <t>Anrechenbare Fläche m²</t>
  </si>
  <si>
    <t>Basispreis €/m² · gültig</t>
  </si>
  <si>
    <t>Basispreis €/m² · geplant (vertraulich)</t>
  </si>
  <si>
    <t>Basispreis €/m² · wirksam</t>
  </si>
  <si>
    <t>Listenpreis Wohnung</t>
  </si>
  <si>
    <t>Nachlassstufe</t>
  </si>
  <si>
    <t>Nachlass gewährt</t>
  </si>
  <si>
    <t>Obergrenze der Stufe</t>
  </si>
  <si>
    <t>Nachlassbetrag</t>
  </si>
  <si>
    <t>Kaufpreis Wohnung</t>
  </si>
  <si>
    <t>Kaufpreis je m² Wohnfläche</t>
  </si>
  <si>
    <t>Stellplatzart</t>
  </si>
  <si>
    <t>Stellplätze</t>
  </si>
  <si>
    <t>Stellplatzpreis</t>
  </si>
  <si>
    <t>Kaufpreis gesamt</t>
  </si>
  <si>
    <t>Status</t>
  </si>
  <si>
    <t>Letzte Änderung</t>
  </si>
  <si>
    <t>Geändert von</t>
  </si>
  <si>
    <t>Änderungsgrund (Pflicht)</t>
  </si>
  <si>
    <t>Prüfung</t>
  </si>
  <si>
    <t>WE 01</t>
  </si>
  <si>
    <t>Haus A</t>
  </si>
  <si>
    <t>0 · kein Nachlass</t>
  </si>
  <si>
    <t>Verkauft</t>
  </si>
  <si>
    <t>A. Berger</t>
  </si>
  <si>
    <t>Beurkundung zum Listenpreis</t>
  </si>
  <si>
    <t>WE 02</t>
  </si>
  <si>
    <t>1 · bis 1 %</t>
  </si>
  <si>
    <t>Reserviert</t>
  </si>
  <si>
    <t>Nachlass Stufe 1 nach Reservierung</t>
  </si>
  <si>
    <t>WE 03</t>
  </si>
  <si>
    <t>2 · bis 3 %</t>
  </si>
  <si>
    <t>Verfügbar</t>
  </si>
  <si>
    <t>M. Sander</t>
  </si>
  <si>
    <t>Nordlage, Nachlass Stufe 2</t>
  </si>
  <si>
    <t>WE 04</t>
  </si>
  <si>
    <t>Haus B</t>
  </si>
  <si>
    <t>Fest reserviert</t>
  </si>
  <si>
    <t>Feste Reservierung, zwei Duplexplätze</t>
  </si>
  <si>
    <t>WE 05</t>
  </si>
  <si>
    <t>3 · bis 5 %</t>
  </si>
  <si>
    <t>K. Riedel</t>
  </si>
  <si>
    <t>Nachlass Stufe 3 mit Freigabe</t>
  </si>
  <si>
    <t>WE 06</t>
  </si>
  <si>
    <t>4 · über 5 %</t>
  </si>
  <si>
    <t>Nachlass Stufe 4 mit Beschluss</t>
  </si>
  <si>
    <t>Summe</t>
  </si>
  <si>
    <t>Der Durchschnitt in Spalte U ist flächengewichtet: Summe der Wohnungskaufpreise geteilt durch die Summe der Wohnflächen. Ein einfacher Mittelwert der Zeilenwerte gewichtet jede Einheit gleich und liegt bei gemischten Größen daneben.</t>
  </si>
  <si>
    <t>Stufe</t>
  </si>
  <si>
    <t>Nachlass bis</t>
  </si>
  <si>
    <t>Wer entscheidet</t>
  </si>
  <si>
    <t>Dokumentationspflicht</t>
  </si>
  <si>
    <t>Nachweis in der Akte</t>
  </si>
  <si>
    <t>Freigabe vor Beurkundung</t>
  </si>
  <si>
    <t>Vertrieb</t>
  </si>
  <si>
    <t>—</t>
  </si>
  <si>
    <t>nein</t>
  </si>
  <si>
    <t>Vertriebsleitung</t>
  </si>
  <si>
    <t>Änderungsgrund im Protokoll</t>
  </si>
  <si>
    <t>Gesprächsnotiz</t>
  </si>
  <si>
    <t>Vertriebsleitung und kaufmännische Leitung</t>
  </si>
  <si>
    <t>Änderungsgrund und Begründung der Abweichung</t>
  </si>
  <si>
    <t>Gesprächsnotiz, Vergleichsangebot</t>
  </si>
  <si>
    <t>Änderungsgrund und Wirtschaftlichkeitsrechnung der Einheit</t>
  </si>
  <si>
    <t>Kalkulationsblatt der Einheit</t>
  </si>
  <si>
    <t>Geschäftsführung mit Gesellschafterbeschluss</t>
  </si>
  <si>
    <t>Änderungsgrund, Wirtschaftlichkeitsrechnung, Beschluss</t>
  </si>
  <si>
    <t>Beschlussprotokoll</t>
  </si>
  <si>
    <t>Die Stufe entscheidet nicht über die Höhe des Nachlasses, sondern darüber, wer ihn geben darf und was danach in der Akte liegt. Spalte AD der Einheiten meldet jeden Nachlass, der über der Obergrenze seiner Stufe liegt.</t>
  </si>
  <si>
    <t>Datum</t>
  </si>
  <si>
    <t>Uhrzeit</t>
  </si>
  <si>
    <t>Bearbeiter</t>
  </si>
  <si>
    <t>Geändertes Feld</t>
  </si>
  <si>
    <t>Wert vorher</t>
  </si>
  <si>
    <t>Wert nachher</t>
  </si>
  <si>
    <t>Nachweis abgelegt</t>
  </si>
  <si>
    <t>Eintrag vollständig</t>
  </si>
  <si>
    <t>09:40</t>
  </si>
  <si>
    <t>0,0 %</t>
  </si>
  <si>
    <t>1,0 %</t>
  </si>
  <si>
    <t>Reservierung mit Nachlass Stufe 1, Vertriebsleitung freigegeben</t>
  </si>
  <si>
    <t>S. Wenger</t>
  </si>
  <si>
    <t>14:12</t>
  </si>
  <si>
    <t>2,5 %</t>
  </si>
  <si>
    <t>Nordlage, zweiter Besichtigungstermin ohne Abschluss</t>
  </si>
  <si>
    <t>11:05</t>
  </si>
  <si>
    <t>6,0 %</t>
  </si>
  <si>
    <t>Nachlass Stufe 4, Gesellschafterbeschluss vom 12.08.2026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</si>
</sst>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DD.MM.YYYY"/>
    <numFmt numFmtId="165" formatCode="0.0 %"/>
    <numFmt numFmtId="166" formatCode="#,##0 €"/>
    <numFmt numFmtId="167" formatCode="#,##0.00 €"/>
    <numFmt numFmtId="168" formatCode="#,##0 &quot;Einheiten&quot;"/>
  </numFmts>
  <fonts count="9" x14ac:knownFonts="1">
    <font>
      <color theme="1"/>
      <family val="2"/>
      <scheme val="minor"/>
      <sz val="11"/>
      <name val="Calibri"/>
    </font>
    <font>
      <color rgb="FF18181B"/>
      <sz val="10"/>
      <name val="Arial"/>
    </font>
    <font>
      <b/>
      <color rgb="FF18181B"/>
      <sz val="20"/>
      <name val="Arial"/>
    </font>
    <font>
      <color rgb="FF6B6B74"/>
      <sz val="11"/>
      <name val="Arial"/>
    </font>
    <font>
      <b/>
      <color rgb="FF6B6B74"/>
      <sz val="10"/>
      <name val="Arial"/>
    </font>
    <font>
      <b/>
      <color rgb="FF18181B"/>
      <sz val="10"/>
      <name val="Arial"/>
    </font>
    <font>
      <color rgb="FF6B6B74"/>
      <sz val="9"/>
      <name val="Arial"/>
    </font>
    <font>
      <b/>
      <color rgb="FF18181B"/>
      <sz val="12"/>
      <name val="Arial"/>
    </font>
    <font>
      <b/>
      <color rgb="FFB8461E"/>
      <sz val="10"/>
      <name val="Arial"/>
    </font>
  </fonts>
  <fills count="4">
    <fill>
      <patternFill patternType="none"/>
    </fill>
    <fill>
      <patternFill patternType="gray125"/>
    </fill>
    <fill>
      <patternFill patternType="solid">
        <fgColor rgb="FFFDF6F2"/>
      </patternFill>
    </fill>
    <fill>
      <patternFill patternType="solid">
        <fgColor rgb="FFFAF7F5"/>
      </patternFill>
    </fill>
  </fills>
  <borders count="3">
    <border>
      <left/>
      <right/>
      <top/>
      <bottom/>
      <diagonal/>
    </border>
    <border>
      <left/>
      <right/>
      <top/>
      <bottom style="medium">
        <color rgb="FFB8461E"/>
      </bottom>
      <diagonal/>
    </border>
    <border>
      <left/>
      <right/>
      <top style="thin">
        <color rgb="FFE4E4E8"/>
      </top>
      <bottom/>
      <diagonal/>
    </border>
  </borders>
  <cellStyleXfs count="1">
    <xf numFmtId="0" fontId="0" fillId="0" borderId="0"/>
  </cellStyleXfs>
  <cellXfs count="59">
    <xf numFmtId="0" fontId="0" fillId="0" borderId="0" xfId="0"/>
    <xf numFmtId="0" fontId="1" fillId="0" borderId="0" xfId="0" applyFont="1"/>
    <xf numFmtId="0" fontId="1" fillId="0" borderId="0" xfId="0" applyFont="1" applyAlignment="1">
      <alignment horizontal="left" vertical="top" wrapText="1"/>
    </xf>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vertical="top" wrapText="1"/>
    </xf>
    <xf numFmtId="0" fontId="7" fillId="0" borderId="0" xfId="0" applyFont="1"/>
    <xf numFmtId="0" fontId="6" fillId="0" borderId="0" xfId="0" applyFont="1" applyAlignment="1">
      <alignment vertical="top" wrapText="1" indent="1"/>
    </xf>
    <xf numFmtId="0" fontId="1" fillId="2" borderId="0" xfId="0" applyFont="1" applyFill="1" applyAlignment="1" applyProtection="1">
      <alignment horizontal="left" vertical="top" wrapText="1"/>
      <protection locked="0"/>
    </xf>
    <xf numFmtId="0" fontId="5" fillId="3" borderId="1" xfId="0" applyFont="1" applyFill="1" applyBorder="1" applyAlignment="1">
      <alignment vertical="center" wrapText="1"/>
    </xf>
    <xf numFmtId="0" fontId="1" fillId="0" borderId="0" xfId="0" applyFont="1" applyAlignment="1">
      <alignment horizontal="right" vertical="top" indent="1"/>
    </xf>
    <xf numFmtId="0" fontId="5" fillId="0" borderId="0" xfId="0" applyFont="1" applyAlignment="1">
      <alignment vertical="top" wrapText="1" indent="1"/>
    </xf>
    <xf numFmtId="0" fontId="1" fillId="0" borderId="0" xfId="0" applyFont="1" applyAlignment="1">
      <alignment vertical="top" wrapText="1" indent="1"/>
    </xf>
    <xf numFmtId="0" fontId="8" fillId="3" borderId="2" xfId="0" applyFont="1" applyFill="1" applyBorder="1"/>
    <xf numFmtId="0" fontId="1" fillId="3" borderId="2" xfId="0" applyFont="1" applyFill="1" applyBorder="1"/>
    <xf numFmtId="0" fontId="1" fillId="0" borderId="0" xfId="0" applyFont="1" applyAlignment="1">
      <alignment vertical="top"/>
    </xf>
    <xf numFmtId="164" fontId="1" fillId="2" borderId="0" xfId="0" applyNumberFormat="1" applyFont="1" applyFill="1" applyAlignment="1" applyProtection="1">
      <alignment vertical="top"/>
      <protection locked="0"/>
    </xf>
    <xf numFmtId="165" fontId="1" fillId="2" borderId="0" xfId="0" applyNumberFormat="1" applyFont="1" applyFill="1" applyAlignment="1" applyProtection="1">
      <alignment vertical="top"/>
      <protection locked="0"/>
    </xf>
    <xf numFmtId="165" fontId="1" fillId="2" borderId="0" xfId="0" applyNumberFormat="1" applyFont="1" applyFill="1" applyProtection="1">
      <protection locked="0"/>
    </xf>
    <xf numFmtId="2" fontId="1" fillId="2" borderId="0" xfId="0" applyNumberFormat="1" applyFont="1" applyFill="1" applyAlignment="1" applyProtection="1">
      <alignment vertical="top"/>
      <protection locked="0"/>
    </xf>
    <xf numFmtId="2" fontId="1" fillId="2" borderId="0" xfId="0" applyNumberFormat="1" applyFont="1" applyFill="1" applyProtection="1">
      <protection locked="0"/>
    </xf>
    <xf numFmtId="166" fontId="1" fillId="2" borderId="0" xfId="0" applyNumberFormat="1" applyFont="1" applyFill="1" applyAlignment="1" applyProtection="1">
      <alignment vertical="top"/>
      <protection locked="0"/>
    </xf>
    <xf numFmtId="166" fontId="1" fillId="2" borderId="0" xfId="0" applyNumberFormat="1" applyFont="1" applyFill="1" applyProtection="1">
      <protection locked="0"/>
    </xf>
    <xf numFmtId="4" fontId="1" fillId="0" borderId="0" xfId="0" applyNumberFormat="1" applyFont="1"/>
    <xf numFmtId="166" fontId="1" fillId="0" borderId="0" xfId="0" applyNumberFormat="1" applyFont="1"/>
    <xf numFmtId="165" fontId="1" fillId="0" borderId="0" xfId="0" applyNumberFormat="1" applyFont="1"/>
    <xf numFmtId="2" fontId="1" fillId="0" borderId="0" xfId="0" applyNumberFormat="1" applyFont="1"/>
    <xf numFmtId="167" fontId="1" fillId="0" borderId="0" xfId="0" applyNumberFormat="1" applyFont="1"/>
    <xf numFmtId="3" fontId="1" fillId="0" borderId="0" xfId="0" applyNumberFormat="1" applyFont="1"/>
    <xf numFmtId="164" fontId="1" fillId="0" borderId="0" xfId="0" applyNumberFormat="1" applyFont="1"/>
    <xf numFmtId="4" fontId="5" fillId="3" borderId="1" xfId="0" applyNumberFormat="1" applyFont="1" applyFill="1" applyBorder="1" applyAlignment="1">
      <alignment vertical="center" wrapText="1"/>
    </xf>
    <xf numFmtId="166" fontId="5" fillId="3" borderId="1" xfId="0" applyNumberFormat="1" applyFont="1" applyFill="1" applyBorder="1" applyAlignment="1">
      <alignment vertical="center" wrapText="1"/>
    </xf>
    <xf numFmtId="165" fontId="5" fillId="3" borderId="1" xfId="0" applyNumberFormat="1" applyFont="1" applyFill="1" applyBorder="1" applyAlignment="1">
      <alignment vertical="center" wrapText="1"/>
    </xf>
    <xf numFmtId="2" fontId="5" fillId="3" borderId="1" xfId="0" applyNumberFormat="1" applyFont="1" applyFill="1" applyBorder="1" applyAlignment="1">
      <alignment vertical="center" wrapText="1"/>
    </xf>
    <xf numFmtId="167" fontId="5" fillId="3" borderId="1" xfId="0" applyNumberFormat="1" applyFont="1" applyFill="1" applyBorder="1" applyAlignment="1">
      <alignment vertical="center" wrapText="1"/>
    </xf>
    <xf numFmtId="3" fontId="5" fillId="3" borderId="1" xfId="0" applyNumberFormat="1" applyFont="1" applyFill="1" applyBorder="1" applyAlignment="1">
      <alignment vertical="center" wrapText="1"/>
    </xf>
    <xf numFmtId="164" fontId="5" fillId="3" borderId="1" xfId="0" applyNumberFormat="1" applyFont="1" applyFill="1" applyBorder="1" applyAlignment="1">
      <alignment vertical="center" wrapText="1"/>
    </xf>
    <xf numFmtId="0" fontId="1" fillId="2" borderId="0" xfId="0" applyFont="1" applyFill="1" applyAlignment="1" applyProtection="1">
      <alignment vertical="top" indent="1"/>
      <protection locked="0"/>
    </xf>
    <xf numFmtId="4" fontId="1" fillId="2" borderId="0" xfId="0" applyNumberFormat="1" applyFont="1" applyFill="1" applyAlignment="1" applyProtection="1">
      <alignment horizontal="right" vertical="top" indent="1"/>
      <protection locked="0"/>
    </xf>
    <xf numFmtId="4" fontId="1" fillId="0" borderId="0" xfId="0" applyNumberFormat="1" applyFont="1" applyAlignment="1" applyProtection="1">
      <alignment horizontal="right" vertical="top" indent="1"/>
    </xf>
    <xf numFmtId="166" fontId="1" fillId="2" borderId="0" xfId="0" applyNumberFormat="1" applyFont="1" applyFill="1" applyAlignment="1" applyProtection="1">
      <alignment horizontal="right" vertical="top" indent="1"/>
      <protection locked="0"/>
    </xf>
    <xf numFmtId="166" fontId="1" fillId="0" borderId="0" xfId="0" applyNumberFormat="1" applyFont="1" applyAlignment="1" applyProtection="1">
      <alignment horizontal="right" vertical="top" indent="1"/>
    </xf>
    <xf numFmtId="165" fontId="1" fillId="0" borderId="0" xfId="0" applyNumberFormat="1" applyFont="1" applyAlignment="1" applyProtection="1">
      <alignment horizontal="right" vertical="top" indent="1"/>
    </xf>
    <xf numFmtId="2" fontId="1" fillId="0" borderId="0" xfId="0" applyNumberFormat="1" applyFont="1" applyAlignment="1" applyProtection="1">
      <alignment horizontal="right" vertical="top" indent="1"/>
    </xf>
    <xf numFmtId="167" fontId="1" fillId="0" borderId="0" xfId="0" applyNumberFormat="1" applyFont="1" applyAlignment="1" applyProtection="1">
      <alignment horizontal="right" vertical="top" indent="1"/>
    </xf>
    <xf numFmtId="165" fontId="1" fillId="2" borderId="0" xfId="0" applyNumberFormat="1" applyFont="1" applyFill="1" applyAlignment="1" applyProtection="1">
      <alignment horizontal="right" vertical="top" indent="1"/>
      <protection locked="0"/>
    </xf>
    <xf numFmtId="3" fontId="1" fillId="2" borderId="0" xfId="0" applyNumberFormat="1" applyFont="1" applyFill="1" applyAlignment="1" applyProtection="1">
      <alignment horizontal="right" vertical="top" indent="1"/>
      <protection locked="0"/>
    </xf>
    <xf numFmtId="164" fontId="1" fillId="2" borderId="0" xfId="0" applyNumberFormat="1" applyFont="1" applyFill="1" applyAlignment="1" applyProtection="1">
      <alignment horizontal="right" vertical="top" indent="1"/>
      <protection locked="0"/>
    </xf>
    <xf numFmtId="0" fontId="1" fillId="0" borderId="0" xfId="0" applyFont="1" applyAlignment="1" applyProtection="1">
      <alignment vertical="top" indent="1"/>
    </xf>
    <xf numFmtId="168" fontId="5" fillId="0" borderId="0" xfId="0" applyNumberFormat="1" applyFont="1" applyAlignment="1" applyProtection="1">
      <alignment horizontal="right" vertical="top" indent="1"/>
    </xf>
    <xf numFmtId="4" fontId="5" fillId="0" borderId="0" xfId="0" applyNumberFormat="1" applyFont="1" applyAlignment="1" applyProtection="1">
      <alignment horizontal="right" vertical="top" indent="1"/>
    </xf>
    <xf numFmtId="167" fontId="5" fillId="0" borderId="0" xfId="0" applyNumberFormat="1" applyFont="1" applyAlignment="1" applyProtection="1">
      <alignment horizontal="right" vertical="top" indent="1"/>
    </xf>
    <xf numFmtId="165" fontId="1" fillId="0" borderId="0" xfId="0" applyNumberFormat="1" applyFont="1" applyAlignment="1">
      <alignment horizontal="right" vertical="top" indent="1"/>
    </xf>
    <xf numFmtId="164" fontId="1" fillId="2" borderId="0" xfId="0" applyNumberFormat="1" applyFont="1" applyFill="1" applyProtection="1">
      <protection locked="0"/>
    </xf>
    <xf numFmtId="0" fontId="1" fillId="2" borderId="0" xfId="0" applyFont="1" applyFill="1" applyProtection="1">
      <protection locked="0"/>
    </xf>
    <xf numFmtId="0" fontId="1" fillId="2" borderId="0" xfId="0" applyFont="1" applyFill="1" applyAlignment="1" applyProtection="1">
      <alignment vertical="top" wrapText="1"/>
      <protection locked="0"/>
    </xf>
    <xf numFmtId="0" fontId="1" fillId="0" borderId="0" xfId="0" applyFon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238250" cy="4953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0"/>
  <sheetViews>
    <sheetView workbookViewId="0" showGridLines="0"/>
  </sheetViews>
  <sheetFormatPr defaultRowHeight="15" outlineLevelRow="0" outlineLevelCol="0" x14ac:dyDescent="55"/>
  <cols>
    <col min="1" max="1" width="24" style="1" customWidth="1"/>
    <col min="2" max="2" width="62" style="2" customWidth="1"/>
  </cols>
  <sheetData>
    <row r="1" ht="44" customHeight="1" x14ac:dyDescent="0.25"/>
    <row r="4" spans="1:1" x14ac:dyDescent="0.25">
      <c r="A4" s="3" t="s">
        <v>0</v>
      </c>
    </row>
    <row r="5" spans="1:1" x14ac:dyDescent="0.25">
      <c r="A5" s="4" t="s">
        <v>1</v>
      </c>
    </row>
    <row r="7" spans="1:2" x14ac:dyDescent="0.25">
      <c r="A7" s="5" t="s">
        <v>2</v>
      </c>
      <c r="B7" s="2" t="s">
        <v>3</v>
      </c>
    </row>
    <row r="8" spans="1:2" x14ac:dyDescent="0.25">
      <c r="A8" s="5" t="s">
        <v>4</v>
      </c>
      <c r="B8" s="2">
        <v>1</v>
      </c>
    </row>
    <row r="9" spans="1:2" x14ac:dyDescent="0.25">
      <c r="A9" s="5" t="s">
        <v>5</v>
      </c>
      <c r="B9" s="2" t="s">
        <v>6</v>
      </c>
    </row>
    <row r="11" spans="1:1" x14ac:dyDescent="0.25">
      <c r="A11" s="6" t="s">
        <v>7</v>
      </c>
    </row>
    <row r="12" ht="13" customHeight="1" spans="1:2" x14ac:dyDescent="0.25">
      <c r="A12" s="1" t="s">
        <v>8</v>
      </c>
      <c r="B12" s="2" t="s">
        <v>9</v>
      </c>
    </row>
    <row r="13" ht="13" customHeight="1" spans="1:2" x14ac:dyDescent="0.25">
      <c r="A13" s="1" t="s">
        <v>10</v>
      </c>
      <c r="B13" s="2" t="s">
        <v>11</v>
      </c>
    </row>
    <row r="14" ht="13" customHeight="1" spans="1:2" x14ac:dyDescent="0.25">
      <c r="A14" s="1" t="s">
        <v>12</v>
      </c>
      <c r="B14" s="2" t="s">
        <v>13</v>
      </c>
    </row>
    <row r="15" ht="23.5" customHeight="1" spans="1:2" x14ac:dyDescent="0.25">
      <c r="A15" s="1" t="s">
        <v>14</v>
      </c>
      <c r="B15" s="2" t="s">
        <v>15</v>
      </c>
    </row>
    <row r="16" ht="13" customHeight="1" spans="1:2" x14ac:dyDescent="0.25">
      <c r="A16" s="1" t="s">
        <v>16</v>
      </c>
      <c r="B16" s="2" t="s">
        <v>17</v>
      </c>
    </row>
    <row r="18" ht="46" customHeight="1" spans="1:2" x14ac:dyDescent="0.25">
      <c r="A18" s="7" t="s">
        <v>18</v>
      </c>
      <c r="B18" s="7"/>
    </row>
    <row r="19" spans="1:1" x14ac:dyDescent="0.25">
      <c r="A19" s="8" t="s">
        <v>19</v>
      </c>
    </row>
    <row r="20" ht="28" customHeight="1" spans="1:2" x14ac:dyDescent="0.25">
      <c r="A20" s="9" t="s">
        <v>20</v>
      </c>
      <c r="B20" s="9"/>
    </row>
    <row r="21" spans="1:2" x14ac:dyDescent="0.25">
      <c r="A21" s="6" t="s">
        <v>21</v>
      </c>
      <c r="B21" s="10" t="s">
        <v>22</v>
      </c>
    </row>
    <row r="22" spans="1:2" x14ac:dyDescent="0.25">
      <c r="A22" s="6" t="s">
        <v>23</v>
      </c>
      <c r="B22" s="10" t="s">
        <v>24</v>
      </c>
    </row>
    <row r="23" spans="1:2" x14ac:dyDescent="0.25">
      <c r="A23" s="6" t="s">
        <v>25</v>
      </c>
      <c r="B23" s="10" t="s">
        <v>3</v>
      </c>
    </row>
    <row r="24" spans="1:2" x14ac:dyDescent="0.25">
      <c r="A24" s="6" t="s">
        <v>26</v>
      </c>
      <c r="B24" s="10" t="s">
        <v>27</v>
      </c>
    </row>
    <row r="25" spans="1:2" x14ac:dyDescent="0.25">
      <c r="A25" s="6" t="s">
        <v>28</v>
      </c>
      <c r="B25" s="10" t="s">
        <v>29</v>
      </c>
    </row>
    <row r="26" spans="1:2" x14ac:dyDescent="0.25">
      <c r="A26" s="6" t="s">
        <v>30</v>
      </c>
      <c r="B26" s="10" t="s">
        <v>31</v>
      </c>
    </row>
    <row r="28" ht="60" customHeight="1" spans="1:2" x14ac:dyDescent="0.25">
      <c r="A28" s="9" t="s">
        <v>32</v>
      </c>
      <c r="B28" s="9"/>
    </row>
    <row r="30" ht="44" customHeight="1" spans="1:2" x14ac:dyDescent="0.25">
      <c r="A30" s="9" t="s">
        <v>33</v>
      </c>
      <c r="B30" s="9"/>
    </row>
  </sheetData>
  <sheetProtection sheet="1" insertRows="0" deleteRows="0" sort="0" autoFilter="0"/>
  <mergeCells count="4">
    <mergeCell ref="A18:B18"/>
    <mergeCell ref="A20:B20"/>
    <mergeCell ref="A28:B28"/>
    <mergeCell ref="A30:B30"/>
  </mergeCells>
  <pageMargins left="0.6" right="0.4" top="0.6" bottom="0.6" header="0.3" footer="0.3"/>
  <pageSetup paperSize="9" orientation="portrait" horizontalDpi="4294967295" verticalDpi="4294967295" scale="100" fitToWidth="1" fitToHeight="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workbookViewId="0">
      <pane ySplit="1" topLeftCell="A2" activePane="bottomLeft" state="frozen"/>
      <selection pane="bottomLeft"/>
    </sheetView>
  </sheetViews>
  <sheetFormatPr defaultRowHeight="15" outlineLevelRow="0" outlineLevelCol="0" x14ac:dyDescent="55"/>
  <cols>
    <col min="1" max="1" width="6" style="1" customWidth="1"/>
    <col min="2" max="2" width="30" style="1" customWidth="1"/>
    <col min="3" max="3" width="18" style="1" customWidth="1"/>
    <col min="4" max="4" width="52" style="1" customWidth="1"/>
    <col min="5" max="5" width="62" style="1" customWidth="1"/>
    <col min="6" max="6" width="34" style="1" customWidth="1"/>
  </cols>
  <sheetData>
    <row r="1" ht="22" customHeight="1" spans="1:6" x14ac:dyDescent="0.25">
      <c r="A1" s="11" t="s">
        <v>34</v>
      </c>
      <c r="B1" s="11" t="s">
        <v>35</v>
      </c>
      <c r="C1" s="11" t="s">
        <v>36</v>
      </c>
      <c r="D1" s="11" t="s">
        <v>37</v>
      </c>
      <c r="E1" s="11" t="s">
        <v>38</v>
      </c>
      <c r="F1" s="11" t="s">
        <v>39</v>
      </c>
    </row>
    <row r="2" ht="23.5" customHeight="1" spans="1:6" x14ac:dyDescent="0.25">
      <c r="A2" s="12">
        <v>1</v>
      </c>
      <c r="B2" s="13" t="s">
        <v>40</v>
      </c>
      <c r="C2" s="14" t="s">
        <v>41</v>
      </c>
      <c r="D2" s="14" t="s">
        <v>42</v>
      </c>
      <c r="E2" s="14" t="s">
        <v>43</v>
      </c>
      <c r="F2" s="14" t="s">
        <v>44</v>
      </c>
    </row>
    <row r="3" ht="34" customHeight="1" spans="1:6" x14ac:dyDescent="0.25">
      <c r="A3" s="12">
        <v>2</v>
      </c>
      <c r="B3" s="13" t="s">
        <v>45</v>
      </c>
      <c r="C3" s="14" t="s">
        <v>46</v>
      </c>
      <c r="D3" s="14" t="s">
        <v>47</v>
      </c>
      <c r="E3" s="14" t="s">
        <v>48</v>
      </c>
      <c r="F3" s="14" t="s">
        <v>49</v>
      </c>
    </row>
    <row r="4" ht="34" customHeight="1" spans="1:6" x14ac:dyDescent="0.25">
      <c r="A4" s="12">
        <v>3</v>
      </c>
      <c r="B4" s="13" t="s">
        <v>50</v>
      </c>
      <c r="C4" s="14" t="s">
        <v>46</v>
      </c>
      <c r="D4" s="14" t="s">
        <v>51</v>
      </c>
      <c r="E4" s="14" t="s">
        <v>52</v>
      </c>
      <c r="F4" s="14" t="s">
        <v>53</v>
      </c>
    </row>
    <row r="5" ht="34" customHeight="1" spans="1:6" x14ac:dyDescent="0.25">
      <c r="A5" s="12">
        <v>4</v>
      </c>
      <c r="B5" s="13" t="s">
        <v>54</v>
      </c>
      <c r="C5" s="14" t="s">
        <v>41</v>
      </c>
      <c r="D5" s="14" t="s">
        <v>55</v>
      </c>
      <c r="E5" s="14" t="s">
        <v>56</v>
      </c>
      <c r="F5" s="14" t="s">
        <v>57</v>
      </c>
    </row>
    <row r="6" ht="23.5" customHeight="1" spans="1:6" x14ac:dyDescent="0.25">
      <c r="A6" s="12">
        <v>5</v>
      </c>
      <c r="B6" s="13" t="s">
        <v>58</v>
      </c>
      <c r="C6" s="14" t="s">
        <v>59</v>
      </c>
      <c r="D6" s="14" t="s">
        <v>60</v>
      </c>
      <c r="E6" s="14" t="s">
        <v>61</v>
      </c>
      <c r="F6" s="14" t="s">
        <v>62</v>
      </c>
    </row>
    <row r="7" ht="34" customHeight="1" spans="1:6" x14ac:dyDescent="0.25">
      <c r="A7" s="12">
        <v>6</v>
      </c>
      <c r="B7" s="13" t="s">
        <v>63</v>
      </c>
      <c r="C7" s="14" t="s">
        <v>41</v>
      </c>
      <c r="D7" s="14" t="s">
        <v>64</v>
      </c>
      <c r="E7" s="14" t="s">
        <v>65</v>
      </c>
      <c r="F7" s="14" t="s">
        <v>66</v>
      </c>
    </row>
    <row r="8" ht="34" customHeight="1" spans="1:6" x14ac:dyDescent="0.25">
      <c r="A8" s="12">
        <v>7</v>
      </c>
      <c r="B8" s="13" t="s">
        <v>67</v>
      </c>
      <c r="C8" s="14" t="s">
        <v>68</v>
      </c>
      <c r="D8" s="14" t="s">
        <v>69</v>
      </c>
      <c r="E8" s="14" t="s">
        <v>70</v>
      </c>
      <c r="F8" s="14" t="s">
        <v>71</v>
      </c>
    </row>
  </sheetData>
  <sheetProtection sheet="1" insertRows="0" deleteRows="0" sort="0" autoFilter="0"/>
  <autoFilter ref="A1:F1"/>
  <pageMargins left="0.6" right="0.4" top="0.6" bottom="0.6" header="0.3" footer="0.3"/>
  <pageSetup paperSize="9" orientation="portrait" horizontalDpi="4294967295" verticalDpi="4294967295" scale="100"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0"/>
  <sheetViews>
    <sheetView workbookViewId="0">
      <pane ySplit="1" topLeftCell="A2" activePane="bottomLeft" state="frozen"/>
      <selection pane="bottomLeft"/>
    </sheetView>
  </sheetViews>
  <sheetFormatPr defaultRowHeight="15" outlineLevelRow="0" outlineLevelCol="0" x14ac:dyDescent="55"/>
  <cols>
    <col min="1" max="1" width="34" style="1" customWidth="1"/>
    <col min="2" max="2" width="16" style="1" customWidth="1"/>
    <col min="3" max="3" width="72" style="1" customWidth="1"/>
  </cols>
  <sheetData>
    <row r="1" ht="22" customHeight="1" spans="1:3" x14ac:dyDescent="0.25">
      <c r="A1" s="11" t="s">
        <v>14</v>
      </c>
      <c r="B1" s="11" t="s">
        <v>72</v>
      </c>
      <c r="C1" s="11" t="s">
        <v>73</v>
      </c>
    </row>
    <row r="3" spans="1:3" x14ac:dyDescent="0.25">
      <c r="A3" s="15" t="s">
        <v>10</v>
      </c>
      <c r="B3" s="16"/>
      <c r="C3" s="16"/>
    </row>
    <row r="4" ht="34" customHeight="1" spans="1:3" x14ac:dyDescent="0.25">
      <c r="A4" s="17" t="s">
        <v>74</v>
      </c>
      <c r="B4" s="18">
        <v>46250</v>
      </c>
      <c r="C4" s="9" t="s">
        <v>75</v>
      </c>
    </row>
    <row r="5" ht="34" customHeight="1" spans="1:3" x14ac:dyDescent="0.25">
      <c r="A5" s="17" t="s">
        <v>76</v>
      </c>
      <c r="B5" s="18">
        <v>46296</v>
      </c>
      <c r="C5" s="9" t="s">
        <v>77</v>
      </c>
    </row>
    <row r="7" spans="1:3" x14ac:dyDescent="0.25">
      <c r="A7" s="15" t="s">
        <v>45</v>
      </c>
      <c r="B7" s="16"/>
      <c r="C7" s="16"/>
    </row>
    <row r="8" ht="13" customHeight="1" spans="1:3" x14ac:dyDescent="0.25">
      <c r="A8" s="17" t="s">
        <v>78</v>
      </c>
      <c r="B8" s="19">
        <v>-0.03</v>
      </c>
      <c r="C8" s="9" t="s">
        <v>79</v>
      </c>
    </row>
    <row r="9" ht="13" customHeight="1" spans="1:3" x14ac:dyDescent="0.25">
      <c r="A9" s="17" t="s">
        <v>80</v>
      </c>
      <c r="B9" s="19">
        <v>0</v>
      </c>
      <c r="C9" s="9" t="s">
        <v>81</v>
      </c>
    </row>
    <row r="10" spans="1:2" x14ac:dyDescent="0.25">
      <c r="A10" s="1" t="s">
        <v>82</v>
      </c>
      <c r="B10" s="20">
        <v>0.02</v>
      </c>
    </row>
    <row r="11" spans="1:2" x14ac:dyDescent="0.25">
      <c r="A11" s="1" t="s">
        <v>83</v>
      </c>
      <c r="B11" s="20">
        <v>0.04</v>
      </c>
    </row>
    <row r="12" spans="1:2" x14ac:dyDescent="0.25">
      <c r="A12" s="1" t="s">
        <v>84</v>
      </c>
      <c r="B12" s="20">
        <v>0.06</v>
      </c>
    </row>
    <row r="13" spans="1:2" x14ac:dyDescent="0.25">
      <c r="A13" s="1" t="s">
        <v>85</v>
      </c>
      <c r="B13" s="20">
        <v>0.08</v>
      </c>
    </row>
    <row r="14" ht="13" customHeight="1" spans="1:3" x14ac:dyDescent="0.25">
      <c r="A14" s="17" t="s">
        <v>86</v>
      </c>
      <c r="B14" s="19">
        <v>0.12</v>
      </c>
      <c r="C14" s="9" t="s">
        <v>87</v>
      </c>
    </row>
    <row r="15" ht="13" customHeight="1" spans="1:3" x14ac:dyDescent="0.25">
      <c r="A15" s="17" t="s">
        <v>88</v>
      </c>
      <c r="B15" s="19">
        <v>0.15</v>
      </c>
      <c r="C15" s="9" t="s">
        <v>89</v>
      </c>
    </row>
    <row r="17" spans="1:3" x14ac:dyDescent="0.25">
      <c r="A17" s="15" t="s">
        <v>90</v>
      </c>
      <c r="B17" s="16"/>
      <c r="C17" s="16"/>
    </row>
    <row r="18" ht="13" customHeight="1" spans="1:3" x14ac:dyDescent="0.25">
      <c r="A18" s="17" t="s">
        <v>91</v>
      </c>
      <c r="B18" s="21">
        <v>0.96</v>
      </c>
      <c r="C18" s="9" t="s">
        <v>92</v>
      </c>
    </row>
    <row r="19" spans="1:2" x14ac:dyDescent="0.25">
      <c r="A19" s="1" t="s">
        <v>93</v>
      </c>
      <c r="B19" s="22">
        <v>0.97</v>
      </c>
    </row>
    <row r="20" ht="13" customHeight="1" spans="1:3" x14ac:dyDescent="0.25">
      <c r="A20" s="17" t="s">
        <v>94</v>
      </c>
      <c r="B20" s="21">
        <v>0.99</v>
      </c>
      <c r="C20" s="9" t="s">
        <v>95</v>
      </c>
    </row>
    <row r="21" spans="1:2" x14ac:dyDescent="0.25">
      <c r="A21" s="1" t="s">
        <v>96</v>
      </c>
      <c r="B21" s="22">
        <v>1.02</v>
      </c>
    </row>
    <row r="22" ht="13" customHeight="1" spans="1:3" x14ac:dyDescent="0.25">
      <c r="A22" s="17" t="s">
        <v>97</v>
      </c>
      <c r="B22" s="21">
        <v>1.05</v>
      </c>
      <c r="C22" s="9" t="s">
        <v>98</v>
      </c>
    </row>
    <row r="23" ht="13" customHeight="1" spans="1:3" x14ac:dyDescent="0.25">
      <c r="A23" s="17" t="s">
        <v>99</v>
      </c>
      <c r="B23" s="21">
        <v>1.04</v>
      </c>
      <c r="C23" s="9" t="s">
        <v>100</v>
      </c>
    </row>
    <row r="24" spans="1:2" x14ac:dyDescent="0.25">
      <c r="A24" s="1" t="s">
        <v>101</v>
      </c>
      <c r="B24" s="22">
        <v>1</v>
      </c>
    </row>
    <row r="25" spans="1:2" x14ac:dyDescent="0.25">
      <c r="A25" s="1" t="s">
        <v>102</v>
      </c>
      <c r="B25" s="22">
        <v>0.97</v>
      </c>
    </row>
    <row r="27" spans="1:3" x14ac:dyDescent="0.25">
      <c r="A27" s="15" t="s">
        <v>103</v>
      </c>
      <c r="B27" s="16"/>
      <c r="C27" s="16"/>
    </row>
    <row r="28" ht="13" customHeight="1" spans="1:3" x14ac:dyDescent="0.25">
      <c r="A28" s="17" t="s">
        <v>104</v>
      </c>
      <c r="B28" s="21">
        <v>0</v>
      </c>
      <c r="C28" s="9" t="s">
        <v>105</v>
      </c>
    </row>
    <row r="29" ht="13" customHeight="1" spans="1:3" x14ac:dyDescent="0.25">
      <c r="A29" s="17" t="s">
        <v>106</v>
      </c>
      <c r="B29" s="21">
        <v>0.25</v>
      </c>
      <c r="C29" s="9" t="s">
        <v>107</v>
      </c>
    </row>
    <row r="30" ht="13" customHeight="1" spans="1:3" x14ac:dyDescent="0.25">
      <c r="A30" s="17" t="s">
        <v>108</v>
      </c>
      <c r="B30" s="21">
        <v>0.3</v>
      </c>
      <c r="C30" s="9" t="s">
        <v>109</v>
      </c>
    </row>
    <row r="31" spans="1:2" x14ac:dyDescent="0.25">
      <c r="A31" s="1" t="s">
        <v>110</v>
      </c>
      <c r="B31" s="22">
        <v>0.35</v>
      </c>
    </row>
    <row r="32" spans="1:2" x14ac:dyDescent="0.25">
      <c r="A32" s="1" t="s">
        <v>111</v>
      </c>
      <c r="B32" s="22">
        <v>0.25</v>
      </c>
    </row>
    <row r="33" ht="13" customHeight="1" spans="1:3" x14ac:dyDescent="0.25">
      <c r="A33" s="17" t="s">
        <v>112</v>
      </c>
      <c r="B33" s="21">
        <v>0.1</v>
      </c>
      <c r="C33" s="9" t="s">
        <v>113</v>
      </c>
    </row>
    <row r="35" spans="1:3" x14ac:dyDescent="0.25">
      <c r="A35" s="15" t="s">
        <v>114</v>
      </c>
      <c r="B35" s="16"/>
      <c r="C35" s="16"/>
    </row>
    <row r="36" ht="13" customHeight="1" spans="1:3" x14ac:dyDescent="0.25">
      <c r="A36" s="17" t="s">
        <v>115</v>
      </c>
      <c r="B36" s="23">
        <v>0</v>
      </c>
      <c r="C36" s="9" t="s">
        <v>116</v>
      </c>
    </row>
    <row r="37" spans="1:2" x14ac:dyDescent="0.25">
      <c r="A37" s="1" t="s">
        <v>117</v>
      </c>
      <c r="B37" s="24">
        <v>12000</v>
      </c>
    </row>
    <row r="38" spans="1:2" x14ac:dyDescent="0.25">
      <c r="A38" s="1" t="s">
        <v>118</v>
      </c>
      <c r="B38" s="24">
        <v>18000</v>
      </c>
    </row>
    <row r="39" spans="1:2" x14ac:dyDescent="0.25">
      <c r="A39" s="1" t="s">
        <v>119</v>
      </c>
      <c r="B39" s="24">
        <v>26000</v>
      </c>
    </row>
    <row r="40" ht="13" customHeight="1" spans="1:3" x14ac:dyDescent="0.25">
      <c r="A40" s="17" t="s">
        <v>120</v>
      </c>
      <c r="B40" s="23">
        <v>32000</v>
      </c>
      <c r="C40" s="9" t="s">
        <v>121</v>
      </c>
    </row>
  </sheetData>
  <sheetProtection sheet="1" insertRows="0" deleteRows="0" sort="0" autoFilter="0"/>
  <autoFilter ref="A1:C1"/>
  <dataValidations count="5">
    <dataValidation type="decimal" allowBlank="1" showErrorMessage="1" errorTitle="Wert außerhalb des Bereichs" error="Zulässig sind Werte zwischen -0.5 und 1." sqref="B10:B15">
      <formula1>-0.5</formula1>
      <formula2>1</formula2>
    </dataValidation>
    <dataValidation type="decimal" allowBlank="1" showErrorMessage="1" errorTitle="Wert außerhalb des Bereichs" error="Zulässig sind Werte zwischen 0.5 und 2." sqref="B18:B25">
      <formula1>0.5</formula1>
      <formula2>2</formula2>
    </dataValidation>
    <dataValidation type="decimal" allowBlank="1" showErrorMessage="1" errorTitle="Wert außerhalb des Bereichs" error="Zulässig sind Werte zwischen 0 und 1." sqref="B28:B33">
      <formula1>0</formula1>
      <formula2>1</formula2>
    </dataValidation>
    <dataValidation type="decimal" allowBlank="1" showErrorMessage="1" errorTitle="Wert außerhalb des Bereichs" error="Zulässig sind Werte zwischen 0 und 200000." sqref="B36:B40">
      <formula1>0</formula1>
      <formula2>200000</formula2>
    </dataValidation>
    <dataValidation type="decimal" allowBlank="1" showErrorMessage="1" errorTitle="Wert außerhalb des Bereichs" error="Zulässig sind Werte zwischen -0.5 und 1." sqref="B8:B15">
      <formula1>-0.5</formula1>
      <formula2>1</formula2>
    </dataValidation>
  </dataValidations>
  <pageMargins left="0.6" right="0.4" top="0.6" bottom="0.6" header="0.3" footer="0.3"/>
  <pageSetup paperSize="9" orientation="portrait" horizontalDpi="4294967295" verticalDpi="4294967295" scale="100" fitToWidth="1"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workbookViewId="0">
      <pane ySplit="1" topLeftCell="A2" activePane="bottomLeft" state="frozen"/>
      <selection pane="bottomLeft"/>
    </sheetView>
  </sheetViews>
  <sheetFormatPr defaultRowHeight="15" outlineLevelRow="0" outlineLevelCol="0" x14ac:dyDescent="55"/>
  <cols>
    <col min="1" max="1" width="11" style="1" customWidth="1"/>
    <col min="2" max="2" width="13" style="1" customWidth="1"/>
    <col min="3" max="3" width="16" style="1" customWidth="1"/>
    <col min="4" max="4" width="13" style="1" customWidth="1"/>
    <col min="5" max="5" width="9" style="25" customWidth="1"/>
    <col min="6" max="6" width="13" style="25" customWidth="1"/>
    <col min="7" max="7" width="14" style="1" customWidth="1"/>
    <col min="8" max="8" width="12" style="25" customWidth="1"/>
    <col min="9" max="9" width="15" style="25" customWidth="1"/>
    <col min="10" max="10" width="15" style="26" customWidth="1"/>
    <col min="11" max="11" width="15" style="26" hidden="1" customWidth="1"/>
    <col min="12" max="12" width="15" style="26" customWidth="1"/>
    <col min="13" max="13" width="16" style="27" customWidth="1"/>
    <col min="14" max="14" width="19" style="28" customWidth="1"/>
    <col min="15" max="15" width="16" style="29" customWidth="1"/>
    <col min="16" max="16" width="17" style="1" customWidth="1"/>
    <col min="17" max="17" width="12" style="27" customWidth="1"/>
    <col min="18" max="18" width="13" style="27" customWidth="1"/>
    <col min="19" max="19" width="14" style="29" customWidth="1"/>
    <col min="20" max="20" width="16" style="29" customWidth="1"/>
    <col min="21" max="21" width="15" style="29" customWidth="1"/>
    <col min="22" max="22" width="14" style="1" customWidth="1"/>
    <col min="23" max="23" width="10" style="30" customWidth="1"/>
    <col min="24" max="24" width="14" style="29" customWidth="1"/>
    <col min="25" max="25" width="16" style="29" customWidth="1"/>
    <col min="26" max="26" width="13" style="1" customWidth="1"/>
    <col min="27" max="27" width="12" style="31" customWidth="1"/>
    <col min="28" max="28" width="14" style="1" customWidth="1"/>
    <col min="29" max="29" width="34" style="1" customWidth="1"/>
    <col min="30" max="30" width="18" style="1" customWidth="1"/>
  </cols>
  <sheetData>
    <row r="1" ht="22" customHeight="1" spans="1:30" x14ac:dyDescent="0.25">
      <c r="A1" s="11" t="s">
        <v>122</v>
      </c>
      <c r="B1" s="11" t="s">
        <v>123</v>
      </c>
      <c r="C1" s="11" t="s">
        <v>124</v>
      </c>
      <c r="D1" s="11" t="s">
        <v>125</v>
      </c>
      <c r="E1" s="32" t="s">
        <v>126</v>
      </c>
      <c r="F1" s="32" t="s">
        <v>127</v>
      </c>
      <c r="G1" s="11" t="s">
        <v>128</v>
      </c>
      <c r="H1" s="32" t="s">
        <v>129</v>
      </c>
      <c r="I1" s="32" t="s">
        <v>130</v>
      </c>
      <c r="J1" s="33" t="s">
        <v>131</v>
      </c>
      <c r="K1" s="33" t="s">
        <v>132</v>
      </c>
      <c r="L1" s="33" t="s">
        <v>133</v>
      </c>
      <c r="M1" s="34" t="s">
        <v>45</v>
      </c>
      <c r="N1" s="35" t="s">
        <v>90</v>
      </c>
      <c r="O1" s="36" t="s">
        <v>134</v>
      </c>
      <c r="P1" s="11" t="s">
        <v>135</v>
      </c>
      <c r="Q1" s="34" t="s">
        <v>136</v>
      </c>
      <c r="R1" s="34" t="s">
        <v>137</v>
      </c>
      <c r="S1" s="36" t="s">
        <v>138</v>
      </c>
      <c r="T1" s="36" t="s">
        <v>139</v>
      </c>
      <c r="U1" s="36" t="s">
        <v>140</v>
      </c>
      <c r="V1" s="11" t="s">
        <v>141</v>
      </c>
      <c r="W1" s="37" t="s">
        <v>142</v>
      </c>
      <c r="X1" s="36" t="s">
        <v>143</v>
      </c>
      <c r="Y1" s="36" t="s">
        <v>144</v>
      </c>
      <c r="Z1" s="11" t="s">
        <v>145</v>
      </c>
      <c r="AA1" s="38" t="s">
        <v>146</v>
      </c>
      <c r="AB1" s="11" t="s">
        <v>147</v>
      </c>
      <c r="AC1" s="11" t="s">
        <v>148</v>
      </c>
      <c r="AD1" s="11" t="s">
        <v>149</v>
      </c>
    </row>
    <row r="2" spans="1:30" x14ac:dyDescent="0.25">
      <c r="A2" s="39" t="s">
        <v>150</v>
      </c>
      <c r="B2" s="39" t="s">
        <v>151</v>
      </c>
      <c r="C2" s="39" t="s">
        <v>80</v>
      </c>
      <c r="D2" s="39" t="s">
        <v>97</v>
      </c>
      <c r="E2" s="40">
        <v>2</v>
      </c>
      <c r="F2" s="40">
        <v>58.4</v>
      </c>
      <c r="G2" s="39" t="s">
        <v>111</v>
      </c>
      <c r="H2" s="40">
        <v>24</v>
      </c>
      <c r="I2" s="41">
        <f>IF($A2="","",ROUND($F2+$H2*IFERROR(VLOOKUP($G2,Parameter!$A$28:$B$33,2,FALSE),0),2))</f>
        <v>64.4</v>
      </c>
      <c r="J2" s="42">
        <v>5200</v>
      </c>
      <c r="K2" s="42">
        <v>5350</v>
      </c>
      <c r="L2" s="43">
        <f>IF($A2="","",IF(AND(Parameter!$B$4&gt;=Parameter!$B$5,$K2&gt;0),$K2,$J2))</f>
        <v>5200</v>
      </c>
      <c r="M2" s="44">
        <f>IF($A2="","",IFERROR(VLOOKUP($C2,Parameter!$A$8:$B$15,2,FALSE),0))</f>
        <v>0</v>
      </c>
      <c r="N2" s="45">
        <f>IF($A2="","",IFERROR(VLOOKUP($D2,Parameter!$A$18:$B$25,2,FALSE),1))</f>
        <v>1.05</v>
      </c>
      <c r="O2" s="46">
        <f>IF($A2="","",ROUND($I2*$L2*(1+$M2)*$N2,2))</f>
        <v>351624</v>
      </c>
      <c r="P2" s="39" t="s">
        <v>152</v>
      </c>
      <c r="Q2" s="47">
        <v>0</v>
      </c>
      <c r="R2" s="44">
        <f>IF($A2="","",IFERROR(VLOOKUP($P2,Nachlassrahmen!$A$2:$B$6,2,FALSE),0))</f>
        <v>0</v>
      </c>
      <c r="S2" s="46">
        <f>IF($A2="","",ROUND($O2*$Q2,2))</f>
        <v>0</v>
      </c>
      <c r="T2" s="46">
        <f>IF($A2="","",ROUND($O2-$S2,2))</f>
        <v>351624</v>
      </c>
      <c r="U2" s="46">
        <f>IF($A2="","",IF($F2&gt;0,ROUND($T2/$F2,2),""))</f>
        <v>6020.96</v>
      </c>
      <c r="V2" s="39" t="s">
        <v>117</v>
      </c>
      <c r="W2" s="48">
        <v>1</v>
      </c>
      <c r="X2" s="46">
        <f>IF($A2="","",ROUND($W2*IFERROR(VLOOKUP($V2,Parameter!$A$36:$B$40,2,FALSE),0),2))</f>
        <v>12000</v>
      </c>
      <c r="Y2" s="46">
        <f>IF($A2="","",ROUND($T2+$X2,2))</f>
        <v>363624</v>
      </c>
      <c r="Z2" s="39" t="s">
        <v>153</v>
      </c>
      <c r="AA2" s="49">
        <v>46185</v>
      </c>
      <c r="AB2" s="39" t="s">
        <v>154</v>
      </c>
      <c r="AC2" s="39" t="s">
        <v>155</v>
      </c>
      <c r="AD2" s="50" t="str">
        <f>IF($A2="","",IF($Q2&gt;$R2,"Freigabe erforderlich",IF(OR($AA2="",$AB2="",$AC2=""),"Änderungsgrund fehlt","vollständig")))</f>
        <v>vollständig</v>
      </c>
    </row>
    <row r="3" spans="1:30" x14ac:dyDescent="0.25">
      <c r="A3" s="39" t="s">
        <v>156</v>
      </c>
      <c r="B3" s="39" t="s">
        <v>151</v>
      </c>
      <c r="C3" s="39" t="s">
        <v>82</v>
      </c>
      <c r="D3" s="39" t="s">
        <v>99</v>
      </c>
      <c r="E3" s="40">
        <v>3</v>
      </c>
      <c r="F3" s="40">
        <v>74.2</v>
      </c>
      <c r="G3" s="39" t="s">
        <v>106</v>
      </c>
      <c r="H3" s="40">
        <v>9.5</v>
      </c>
      <c r="I3" s="41">
        <f>IF($A3="","",ROUND($F3+$H3*IFERROR(VLOOKUP($G3,Parameter!$A$28:$B$33,2,FALSE),0),2))</f>
        <v>76.58</v>
      </c>
      <c r="J3" s="42">
        <v>5350</v>
      </c>
      <c r="K3" s="42">
        <v>5500</v>
      </c>
      <c r="L3" s="43">
        <f>IF($A3="","",IF(AND(Parameter!$B$4&gt;=Parameter!$B$5,$K3&gt;0),$K3,$J3))</f>
        <v>5350</v>
      </c>
      <c r="M3" s="44">
        <f>IF($A3="","",IFERROR(VLOOKUP($C3,Parameter!$A$8:$B$15,2,FALSE),0))</f>
        <v>0.02</v>
      </c>
      <c r="N3" s="45">
        <f>IF($A3="","",IFERROR(VLOOKUP($D3,Parameter!$A$18:$B$25,2,FALSE),1))</f>
        <v>1.04</v>
      </c>
      <c r="O3" s="46">
        <f>IF($A3="","",ROUND($I3*$L3*(1+$M3)*$N3,2))</f>
        <v>434612.94</v>
      </c>
      <c r="P3" s="39" t="s">
        <v>157</v>
      </c>
      <c r="Q3" s="47">
        <v>0.01</v>
      </c>
      <c r="R3" s="44">
        <f>IF($A3="","",IFERROR(VLOOKUP($P3,Nachlassrahmen!$A$2:$B$6,2,FALSE),0))</f>
        <v>0.01</v>
      </c>
      <c r="S3" s="46">
        <f>IF($A3="","",ROUND($O3*$Q3,2))</f>
        <v>4346.13</v>
      </c>
      <c r="T3" s="46">
        <f>IF($A3="","",ROUND($O3-$S3,2))</f>
        <v>430266.81</v>
      </c>
      <c r="U3" s="46">
        <f>IF($A3="","",IF($F3&gt;0,ROUND($T3/$F3,2),""))</f>
        <v>5798.74</v>
      </c>
      <c r="V3" s="39" t="s">
        <v>120</v>
      </c>
      <c r="W3" s="48">
        <v>1</v>
      </c>
      <c r="X3" s="46">
        <f>IF($A3="","",ROUND($W3*IFERROR(VLOOKUP($V3,Parameter!$A$36:$B$40,2,FALSE),0),2))</f>
        <v>32000</v>
      </c>
      <c r="Y3" s="46">
        <f>IF($A3="","",ROUND($T3+$X3,2))</f>
        <v>462266.81</v>
      </c>
      <c r="Z3" s="39" t="s">
        <v>158</v>
      </c>
      <c r="AA3" s="49">
        <v>46233</v>
      </c>
      <c r="AB3" s="39" t="s">
        <v>154</v>
      </c>
      <c r="AC3" s="39" t="s">
        <v>159</v>
      </c>
      <c r="AD3" s="50" t="str">
        <f>IF($A3="","",IF($Q3&gt;$R3,"Freigabe erforderlich",IF(OR($AA3="",$AB3="",$AC3=""),"Änderungsgrund fehlt","vollständig")))</f>
        <v>vollständig</v>
      </c>
    </row>
    <row r="4" spans="1:30" x14ac:dyDescent="0.25">
      <c r="A4" s="39" t="s">
        <v>160</v>
      </c>
      <c r="B4" s="39" t="s">
        <v>151</v>
      </c>
      <c r="C4" s="39" t="s">
        <v>83</v>
      </c>
      <c r="D4" s="39" t="s">
        <v>91</v>
      </c>
      <c r="E4" s="40">
        <v>2</v>
      </c>
      <c r="F4" s="40">
        <v>61.1</v>
      </c>
      <c r="G4" s="39" t="s">
        <v>106</v>
      </c>
      <c r="H4" s="40">
        <v>6.2</v>
      </c>
      <c r="I4" s="41">
        <f>IF($A4="","",ROUND($F4+$H4*IFERROR(VLOOKUP($G4,Parameter!$A$28:$B$33,2,FALSE),0),2))</f>
        <v>62.65</v>
      </c>
      <c r="J4" s="42">
        <v>5350</v>
      </c>
      <c r="K4" s="42">
        <v>5500</v>
      </c>
      <c r="L4" s="43">
        <f>IF($A4="","",IF(AND(Parameter!$B$4&gt;=Parameter!$B$5,$K4&gt;0),$K4,$J4))</f>
        <v>5350</v>
      </c>
      <c r="M4" s="44">
        <f>IF($A4="","",IFERROR(VLOOKUP($C4,Parameter!$A$8:$B$15,2,FALSE),0))</f>
        <v>0.04</v>
      </c>
      <c r="N4" s="45">
        <f>IF($A4="","",IFERROR(VLOOKUP($D4,Parameter!$A$18:$B$25,2,FALSE),1))</f>
        <v>0.96</v>
      </c>
      <c r="O4" s="46">
        <f>IF($A4="","",ROUND($I4*$L4*(1+$M4)*$N4,2))</f>
        <v>334641.22</v>
      </c>
      <c r="P4" s="39" t="s">
        <v>161</v>
      </c>
      <c r="Q4" s="47">
        <v>0.025</v>
      </c>
      <c r="R4" s="44">
        <f>IF($A4="","",IFERROR(VLOOKUP($P4,Nachlassrahmen!$A$2:$B$6,2,FALSE),0))</f>
        <v>0.03</v>
      </c>
      <c r="S4" s="46">
        <f>IF($A4="","",ROUND($O4*$Q4,2))</f>
        <v>8366.03</v>
      </c>
      <c r="T4" s="46">
        <f>IF($A4="","",ROUND($O4-$S4,2))</f>
        <v>326275.19</v>
      </c>
      <c r="U4" s="46">
        <f>IF($A4="","",IF($F4&gt;0,ROUND($T4/$F4,2),""))</f>
        <v>5340.02</v>
      </c>
      <c r="V4" s="39" t="s">
        <v>115</v>
      </c>
      <c r="W4" s="48">
        <v>0</v>
      </c>
      <c r="X4" s="46">
        <f>IF($A4="","",ROUND($W4*IFERROR(VLOOKUP($V4,Parameter!$A$36:$B$40,2,FALSE),0),2))</f>
        <v>0</v>
      </c>
      <c r="Y4" s="46">
        <f>IF($A4="","",ROUND($T4+$X4,2))</f>
        <v>326275.19</v>
      </c>
      <c r="Z4" s="39" t="s">
        <v>162</v>
      </c>
      <c r="AA4" s="49">
        <v>46238</v>
      </c>
      <c r="AB4" s="39" t="s">
        <v>163</v>
      </c>
      <c r="AC4" s="39" t="s">
        <v>164</v>
      </c>
      <c r="AD4" s="50" t="str">
        <f>IF($A4="","",IF($Q4&gt;$R4,"Freigabe erforderlich",IF(OR($AA4="",$AB4="",$AC4=""),"Änderungsgrund fehlt","vollständig")))</f>
        <v>vollständig</v>
      </c>
    </row>
    <row r="5" spans="1:30" x14ac:dyDescent="0.25">
      <c r="A5" s="39" t="s">
        <v>165</v>
      </c>
      <c r="B5" s="39" t="s">
        <v>166</v>
      </c>
      <c r="C5" s="39" t="s">
        <v>84</v>
      </c>
      <c r="D5" s="39" t="s">
        <v>96</v>
      </c>
      <c r="E5" s="40">
        <v>4</v>
      </c>
      <c r="F5" s="40">
        <v>98.75</v>
      </c>
      <c r="G5" s="39" t="s">
        <v>110</v>
      </c>
      <c r="H5" s="40">
        <v>31</v>
      </c>
      <c r="I5" s="41">
        <f>IF($A5="","",ROUND($F5+$H5*IFERROR(VLOOKUP($G5,Parameter!$A$28:$B$33,2,FALSE),0),2))</f>
        <v>109.6</v>
      </c>
      <c r="J5" s="42">
        <v>5500</v>
      </c>
      <c r="K5" s="42">
        <v>5680</v>
      </c>
      <c r="L5" s="43">
        <f>IF($A5="","",IF(AND(Parameter!$B$4&gt;=Parameter!$B$5,$K5&gt;0),$K5,$J5))</f>
        <v>5500</v>
      </c>
      <c r="M5" s="44">
        <f>IF($A5="","",IFERROR(VLOOKUP($C5,Parameter!$A$8:$B$15,2,FALSE),0))</f>
        <v>0.06</v>
      </c>
      <c r="N5" s="45">
        <f>IF($A5="","",IFERROR(VLOOKUP($D5,Parameter!$A$18:$B$25,2,FALSE),1))</f>
        <v>1.02</v>
      </c>
      <c r="O5" s="46">
        <f>IF($A5="","",ROUND($I5*$L5*(1+$M5)*$N5,2))</f>
        <v>651747.36</v>
      </c>
      <c r="P5" s="39" t="s">
        <v>152</v>
      </c>
      <c r="Q5" s="47">
        <v>0</v>
      </c>
      <c r="R5" s="44">
        <f>IF($A5="","",IFERROR(VLOOKUP($P5,Nachlassrahmen!$A$2:$B$6,2,FALSE),0))</f>
        <v>0</v>
      </c>
      <c r="S5" s="46">
        <f>IF($A5="","",ROUND($O5*$Q5,2))</f>
        <v>0</v>
      </c>
      <c r="T5" s="46">
        <f>IF($A5="","",ROUND($O5-$S5,2))</f>
        <v>651747.36</v>
      </c>
      <c r="U5" s="46">
        <f>IF($A5="","",IF($F5&gt;0,ROUND($T5/$F5,2),""))</f>
        <v>6599.97</v>
      </c>
      <c r="V5" s="39" t="s">
        <v>119</v>
      </c>
      <c r="W5" s="48">
        <v>2</v>
      </c>
      <c r="X5" s="46">
        <f>IF($A5="","",ROUND($W5*IFERROR(VLOOKUP($V5,Parameter!$A$36:$B$40,2,FALSE),0),2))</f>
        <v>52000</v>
      </c>
      <c r="Y5" s="46">
        <f>IF($A5="","",ROUND($T5+$X5,2))</f>
        <v>703747.36</v>
      </c>
      <c r="Z5" s="39" t="s">
        <v>167</v>
      </c>
      <c r="AA5" s="49">
        <v>46245</v>
      </c>
      <c r="AB5" s="39" t="s">
        <v>163</v>
      </c>
      <c r="AC5" s="39" t="s">
        <v>168</v>
      </c>
      <c r="AD5" s="50" t="str">
        <f>IF($A5="","",IF($Q5&gt;$R5,"Freigabe erforderlich",IF(OR($AA5="",$AB5="",$AC5=""),"Änderungsgrund fehlt","vollständig")))</f>
        <v>vollständig</v>
      </c>
    </row>
    <row r="6" spans="1:30" x14ac:dyDescent="0.25">
      <c r="A6" s="39" t="s">
        <v>169</v>
      </c>
      <c r="B6" s="39" t="s">
        <v>166</v>
      </c>
      <c r="C6" s="39" t="s">
        <v>86</v>
      </c>
      <c r="D6" s="39" t="s">
        <v>101</v>
      </c>
      <c r="E6" s="40">
        <v>3</v>
      </c>
      <c r="F6" s="40">
        <v>84.3</v>
      </c>
      <c r="G6" s="39" t="s">
        <v>110</v>
      </c>
      <c r="H6" s="40">
        <v>42</v>
      </c>
      <c r="I6" s="41">
        <f>IF($A6="","",ROUND($F6+$H6*IFERROR(VLOOKUP($G6,Parameter!$A$28:$B$33,2,FALSE),0),2))</f>
        <v>99</v>
      </c>
      <c r="J6" s="42">
        <v>5500</v>
      </c>
      <c r="K6" s="42">
        <v>5680</v>
      </c>
      <c r="L6" s="43">
        <f>IF($A6="","",IF(AND(Parameter!$B$4&gt;=Parameter!$B$5,$K6&gt;0),$K6,$J6))</f>
        <v>5500</v>
      </c>
      <c r="M6" s="44">
        <f>IF($A6="","",IFERROR(VLOOKUP($C6,Parameter!$A$8:$B$15,2,FALSE),0))</f>
        <v>0.12</v>
      </c>
      <c r="N6" s="45">
        <f>IF($A6="","",IFERROR(VLOOKUP($D6,Parameter!$A$18:$B$25,2,FALSE),1))</f>
        <v>1</v>
      </c>
      <c r="O6" s="46">
        <f>IF($A6="","",ROUND($I6*$L6*(1+$M6)*$N6,2))</f>
        <v>609840</v>
      </c>
      <c r="P6" s="39" t="s">
        <v>170</v>
      </c>
      <c r="Q6" s="47">
        <v>0.045</v>
      </c>
      <c r="R6" s="44">
        <f>IF($A6="","",IFERROR(VLOOKUP($P6,Nachlassrahmen!$A$2:$B$6,2,FALSE),0))</f>
        <v>0.05</v>
      </c>
      <c r="S6" s="46">
        <f>IF($A6="","",ROUND($O6*$Q6,2))</f>
        <v>27442.8</v>
      </c>
      <c r="T6" s="46">
        <f>IF($A6="","",ROUND($O6-$S6,2))</f>
        <v>582397.2</v>
      </c>
      <c r="U6" s="46">
        <f>IF($A6="","",IF($F6&gt;0,ROUND($T6/$F6,2),""))</f>
        <v>6908.63</v>
      </c>
      <c r="V6" s="39" t="s">
        <v>120</v>
      </c>
      <c r="W6" s="48">
        <v>1</v>
      </c>
      <c r="X6" s="46">
        <f>IF($A6="","",ROUND($W6*IFERROR(VLOOKUP($V6,Parameter!$A$36:$B$40,2,FALSE),0),2))</f>
        <v>32000</v>
      </c>
      <c r="Y6" s="46">
        <f>IF($A6="","",ROUND($T6+$X6,2))</f>
        <v>614397.2</v>
      </c>
      <c r="Z6" s="39" t="s">
        <v>162</v>
      </c>
      <c r="AA6" s="49">
        <v>46248</v>
      </c>
      <c r="AB6" s="39" t="s">
        <v>171</v>
      </c>
      <c r="AC6" s="39" t="s">
        <v>172</v>
      </c>
      <c r="AD6" s="50" t="str">
        <f>IF($A6="","",IF($Q6&gt;$R6,"Freigabe erforderlich",IF(OR($AA6="",$AB6="",$AC6=""),"Änderungsgrund fehlt","vollständig")))</f>
        <v>vollständig</v>
      </c>
    </row>
    <row r="7" spans="1:30" x14ac:dyDescent="0.25">
      <c r="A7" s="39" t="s">
        <v>173</v>
      </c>
      <c r="B7" s="39" t="s">
        <v>166</v>
      </c>
      <c r="C7" s="39" t="s">
        <v>88</v>
      </c>
      <c r="D7" s="39" t="s">
        <v>97</v>
      </c>
      <c r="E7" s="40">
        <v>4</v>
      </c>
      <c r="F7" s="40">
        <v>112.6</v>
      </c>
      <c r="G7" s="39" t="s">
        <v>110</v>
      </c>
      <c r="H7" s="40">
        <v>58</v>
      </c>
      <c r="I7" s="41">
        <f>IF($A7="","",ROUND($F7+$H7*IFERROR(VLOOKUP($G7,Parameter!$A$28:$B$33,2,FALSE),0),2))</f>
        <v>132.9</v>
      </c>
      <c r="J7" s="42">
        <v>5500</v>
      </c>
      <c r="K7" s="42">
        <v>5680</v>
      </c>
      <c r="L7" s="43">
        <f>IF($A7="","",IF(AND(Parameter!$B$4&gt;=Parameter!$B$5,$K7&gt;0),$K7,$J7))</f>
        <v>5500</v>
      </c>
      <c r="M7" s="44">
        <f>IF($A7="","",IFERROR(VLOOKUP($C7,Parameter!$A$8:$B$15,2,FALSE),0))</f>
        <v>0.15</v>
      </c>
      <c r="N7" s="45">
        <f>IF($A7="","",IFERROR(VLOOKUP($D7,Parameter!$A$18:$B$25,2,FALSE),1))</f>
        <v>1.05</v>
      </c>
      <c r="O7" s="46">
        <f>IF($A7="","",ROUND($I7*$L7*(1+$M7)*$N7,2))</f>
        <v>882622.13</v>
      </c>
      <c r="P7" s="39" t="s">
        <v>174</v>
      </c>
      <c r="Q7" s="47">
        <v>0.06</v>
      </c>
      <c r="R7" s="44">
        <f>IF($A7="","",IFERROR(VLOOKUP($P7,Nachlassrahmen!$A$2:$B$6,2,FALSE),0))</f>
        <v>0.1</v>
      </c>
      <c r="S7" s="46">
        <f>IF($A7="","",ROUND($O7*$Q7,2))</f>
        <v>52957.33</v>
      </c>
      <c r="T7" s="46">
        <f>IF($A7="","",ROUND($O7-$S7,2))</f>
        <v>829664.8</v>
      </c>
      <c r="U7" s="46">
        <f>IF($A7="","",IF($F7&gt;0,ROUND($T7/$F7,2),""))</f>
        <v>7368.25</v>
      </c>
      <c r="V7" s="39" t="s">
        <v>120</v>
      </c>
      <c r="W7" s="48">
        <v>2</v>
      </c>
      <c r="X7" s="46">
        <f>IF($A7="","",ROUND($W7*IFERROR(VLOOKUP($V7,Parameter!$A$36:$B$40,2,FALSE),0),2))</f>
        <v>64000</v>
      </c>
      <c r="Y7" s="46">
        <f>IF($A7="","",ROUND($T7+$X7,2))</f>
        <v>893664.8</v>
      </c>
      <c r="Z7" s="39" t="s">
        <v>162</v>
      </c>
      <c r="AA7" s="49">
        <v>46249</v>
      </c>
      <c r="AB7" s="39" t="s">
        <v>171</v>
      </c>
      <c r="AC7" s="39" t="s">
        <v>175</v>
      </c>
      <c r="AD7" s="50" t="str">
        <f>IF($A7="","",IF($Q7&gt;$R7,"Freigabe erforderlich",IF(OR($AA7="",$AB7="",$AC7=""),"Änderungsgrund fehlt","vollständig")))</f>
        <v>vollständig</v>
      </c>
    </row>
    <row r="8" spans="1:30" x14ac:dyDescent="0.25">
      <c r="A8" s="39"/>
      <c r="B8" s="39"/>
      <c r="C8" s="39"/>
      <c r="D8" s="39"/>
      <c r="E8" s="40"/>
      <c r="F8" s="40"/>
      <c r="G8" s="39"/>
      <c r="H8" s="40"/>
      <c r="I8" s="41" t="str">
        <f>IF($A8="","",ROUND($F8+$H8*IFERROR(VLOOKUP($G8,Parameter!$A$28:$B$33,2,FALSE),0),2))</f>
        <v/>
      </c>
      <c r="J8" s="42"/>
      <c r="K8" s="42"/>
      <c r="L8" s="43" t="str">
        <f>IF($A8="","",IF(AND(Parameter!$B$4&gt;=Parameter!$B$5,$K8&gt;0),$K8,$J8))</f>
        <v/>
      </c>
      <c r="M8" s="44" t="str">
        <f>IF($A8="","",IFERROR(VLOOKUP($C8,Parameter!$A$8:$B$15,2,FALSE),0))</f>
        <v/>
      </c>
      <c r="N8" s="45" t="str">
        <f>IF($A8="","",IFERROR(VLOOKUP($D8,Parameter!$A$18:$B$25,2,FALSE),1))</f>
        <v/>
      </c>
      <c r="O8" s="46" t="str">
        <f>IF($A8="","",ROUND($I8*$L8*(1+$M8)*$N8,2))</f>
        <v/>
      </c>
      <c r="P8" s="39"/>
      <c r="Q8" s="47"/>
      <c r="R8" s="44" t="str">
        <f>IF($A8="","",IFERROR(VLOOKUP($P8,Nachlassrahmen!$A$2:$B$6,2,FALSE),0))</f>
        <v/>
      </c>
      <c r="S8" s="46" t="str">
        <f>IF($A8="","",ROUND($O8*$Q8,2))</f>
        <v/>
      </c>
      <c r="T8" s="46" t="str">
        <f>IF($A8="","",ROUND($O8-$S8,2))</f>
        <v/>
      </c>
      <c r="U8" s="46" t="str">
        <f>IF($A8="","",IF($F8&gt;0,ROUND($T8/$F8,2),""))</f>
        <v/>
      </c>
      <c r="V8" s="39"/>
      <c r="W8" s="48"/>
      <c r="X8" s="46" t="str">
        <f>IF($A8="","",ROUND($W8*IFERROR(VLOOKUP($V8,Parameter!$A$36:$B$40,2,FALSE),0),2))</f>
        <v/>
      </c>
      <c r="Y8" s="46" t="str">
        <f>IF($A8="","",ROUND($T8+$X8,2))</f>
        <v/>
      </c>
      <c r="Z8" s="39"/>
      <c r="AA8" s="49"/>
      <c r="AB8" s="39"/>
      <c r="AC8" s="39"/>
      <c r="AD8" s="50" t="str">
        <f>IF($A8="","",IF($Q8&gt;$R8,"Freigabe erforderlich",IF(OR($AA8="",$AB8="",$AC8=""),"Änderungsgrund fehlt","vollständig")))</f>
        <v/>
      </c>
    </row>
    <row r="9" spans="1:30" x14ac:dyDescent="0.25">
      <c r="A9" s="39"/>
      <c r="B9" s="39"/>
      <c r="C9" s="39"/>
      <c r="D9" s="39"/>
      <c r="E9" s="40"/>
      <c r="F9" s="40"/>
      <c r="G9" s="39"/>
      <c r="H9" s="40"/>
      <c r="I9" s="41" t="str">
        <f>IF($A9="","",ROUND($F9+$H9*IFERROR(VLOOKUP($G9,Parameter!$A$28:$B$33,2,FALSE),0),2))</f>
        <v/>
      </c>
      <c r="J9" s="42"/>
      <c r="K9" s="42"/>
      <c r="L9" s="43" t="str">
        <f>IF($A9="","",IF(AND(Parameter!$B$4&gt;=Parameter!$B$5,$K9&gt;0),$K9,$J9))</f>
        <v/>
      </c>
      <c r="M9" s="44" t="str">
        <f>IF($A9="","",IFERROR(VLOOKUP($C9,Parameter!$A$8:$B$15,2,FALSE),0))</f>
        <v/>
      </c>
      <c r="N9" s="45" t="str">
        <f>IF($A9="","",IFERROR(VLOOKUP($D9,Parameter!$A$18:$B$25,2,FALSE),1))</f>
        <v/>
      </c>
      <c r="O9" s="46" t="str">
        <f>IF($A9="","",ROUND($I9*$L9*(1+$M9)*$N9,2))</f>
        <v/>
      </c>
      <c r="P9" s="39"/>
      <c r="Q9" s="47"/>
      <c r="R9" s="44" t="str">
        <f>IF($A9="","",IFERROR(VLOOKUP($P9,Nachlassrahmen!$A$2:$B$6,2,FALSE),0))</f>
        <v/>
      </c>
      <c r="S9" s="46" t="str">
        <f>IF($A9="","",ROUND($O9*$Q9,2))</f>
        <v/>
      </c>
      <c r="T9" s="46" t="str">
        <f>IF($A9="","",ROUND($O9-$S9,2))</f>
        <v/>
      </c>
      <c r="U9" s="46" t="str">
        <f>IF($A9="","",IF($F9&gt;0,ROUND($T9/$F9,2),""))</f>
        <v/>
      </c>
      <c r="V9" s="39"/>
      <c r="W9" s="48"/>
      <c r="X9" s="46" t="str">
        <f>IF($A9="","",ROUND($W9*IFERROR(VLOOKUP($V9,Parameter!$A$36:$B$40,2,FALSE),0),2))</f>
        <v/>
      </c>
      <c r="Y9" s="46" t="str">
        <f>IF($A9="","",ROUND($T9+$X9,2))</f>
        <v/>
      </c>
      <c r="Z9" s="39"/>
      <c r="AA9" s="49"/>
      <c r="AB9" s="39"/>
      <c r="AC9" s="39"/>
      <c r="AD9" s="50" t="str">
        <f>IF($A9="","",IF($Q9&gt;$R9,"Freigabe erforderlich",IF(OR($AA9="",$AB9="",$AC9=""),"Änderungsgrund fehlt","vollständig")))</f>
        <v/>
      </c>
    </row>
    <row r="10" spans="1:30" x14ac:dyDescent="0.25">
      <c r="A10" s="39"/>
      <c r="B10" s="39"/>
      <c r="C10" s="39"/>
      <c r="D10" s="39"/>
      <c r="E10" s="40"/>
      <c r="F10" s="40"/>
      <c r="G10" s="39"/>
      <c r="H10" s="40"/>
      <c r="I10" s="41" t="str">
        <f>IF($A10="","",ROUND($F10+$H10*IFERROR(VLOOKUP($G10,Parameter!$A$28:$B$33,2,FALSE),0),2))</f>
        <v/>
      </c>
      <c r="J10" s="42"/>
      <c r="K10" s="42"/>
      <c r="L10" s="43" t="str">
        <f>IF($A10="","",IF(AND(Parameter!$B$4&gt;=Parameter!$B$5,$K10&gt;0),$K10,$J10))</f>
        <v/>
      </c>
      <c r="M10" s="44" t="str">
        <f>IF($A10="","",IFERROR(VLOOKUP($C10,Parameter!$A$8:$B$15,2,FALSE),0))</f>
        <v/>
      </c>
      <c r="N10" s="45" t="str">
        <f>IF($A10="","",IFERROR(VLOOKUP($D10,Parameter!$A$18:$B$25,2,FALSE),1))</f>
        <v/>
      </c>
      <c r="O10" s="46" t="str">
        <f>IF($A10="","",ROUND($I10*$L10*(1+$M10)*$N10,2))</f>
        <v/>
      </c>
      <c r="P10" s="39"/>
      <c r="Q10" s="47"/>
      <c r="R10" s="44" t="str">
        <f>IF($A10="","",IFERROR(VLOOKUP($P10,Nachlassrahmen!$A$2:$B$6,2,FALSE),0))</f>
        <v/>
      </c>
      <c r="S10" s="46" t="str">
        <f>IF($A10="","",ROUND($O10*$Q10,2))</f>
        <v/>
      </c>
      <c r="T10" s="46" t="str">
        <f>IF($A10="","",ROUND($O10-$S10,2))</f>
        <v/>
      </c>
      <c r="U10" s="46" t="str">
        <f>IF($A10="","",IF($F10&gt;0,ROUND($T10/$F10,2),""))</f>
        <v/>
      </c>
      <c r="V10" s="39"/>
      <c r="W10" s="48"/>
      <c r="X10" s="46" t="str">
        <f>IF($A10="","",ROUND($W10*IFERROR(VLOOKUP($V10,Parameter!$A$36:$B$40,2,FALSE),0),2))</f>
        <v/>
      </c>
      <c r="Y10" s="46" t="str">
        <f>IF($A10="","",ROUND($T10+$X10,2))</f>
        <v/>
      </c>
      <c r="Z10" s="39"/>
      <c r="AA10" s="49"/>
      <c r="AB10" s="39"/>
      <c r="AC10" s="39"/>
      <c r="AD10" s="50" t="str">
        <f>IF($A10="","",IF($Q10&gt;$R10,"Freigabe erforderlich",IF(OR($AA10="",$AB10="",$AC10=""),"Änderungsgrund fehlt","vollständig")))</f>
        <v/>
      </c>
    </row>
    <row r="11" spans="1:30" x14ac:dyDescent="0.25">
      <c r="A11" s="39"/>
      <c r="B11" s="39"/>
      <c r="C11" s="39"/>
      <c r="D11" s="39"/>
      <c r="E11" s="40"/>
      <c r="F11" s="40"/>
      <c r="G11" s="39"/>
      <c r="H11" s="40"/>
      <c r="I11" s="41" t="str">
        <f>IF($A11="","",ROUND($F11+$H11*IFERROR(VLOOKUP($G11,Parameter!$A$28:$B$33,2,FALSE),0),2))</f>
        <v/>
      </c>
      <c r="J11" s="42"/>
      <c r="K11" s="42"/>
      <c r="L11" s="43" t="str">
        <f>IF($A11="","",IF(AND(Parameter!$B$4&gt;=Parameter!$B$5,$K11&gt;0),$K11,$J11))</f>
        <v/>
      </c>
      <c r="M11" s="44" t="str">
        <f>IF($A11="","",IFERROR(VLOOKUP($C11,Parameter!$A$8:$B$15,2,FALSE),0))</f>
        <v/>
      </c>
      <c r="N11" s="45" t="str">
        <f>IF($A11="","",IFERROR(VLOOKUP($D11,Parameter!$A$18:$B$25,2,FALSE),1))</f>
        <v/>
      </c>
      <c r="O11" s="46" t="str">
        <f>IF($A11="","",ROUND($I11*$L11*(1+$M11)*$N11,2))</f>
        <v/>
      </c>
      <c r="P11" s="39"/>
      <c r="Q11" s="47"/>
      <c r="R11" s="44" t="str">
        <f>IF($A11="","",IFERROR(VLOOKUP($P11,Nachlassrahmen!$A$2:$B$6,2,FALSE),0))</f>
        <v/>
      </c>
      <c r="S11" s="46" t="str">
        <f>IF($A11="","",ROUND($O11*$Q11,2))</f>
        <v/>
      </c>
      <c r="T11" s="46" t="str">
        <f>IF($A11="","",ROUND($O11-$S11,2))</f>
        <v/>
      </c>
      <c r="U11" s="46" t="str">
        <f>IF($A11="","",IF($F11&gt;0,ROUND($T11/$F11,2),""))</f>
        <v/>
      </c>
      <c r="V11" s="39"/>
      <c r="W11" s="48"/>
      <c r="X11" s="46" t="str">
        <f>IF($A11="","",ROUND($W11*IFERROR(VLOOKUP($V11,Parameter!$A$36:$B$40,2,FALSE),0),2))</f>
        <v/>
      </c>
      <c r="Y11" s="46" t="str">
        <f>IF($A11="","",ROUND($T11+$X11,2))</f>
        <v/>
      </c>
      <c r="Z11" s="39"/>
      <c r="AA11" s="49"/>
      <c r="AB11" s="39"/>
      <c r="AC11" s="39"/>
      <c r="AD11" s="50" t="str">
        <f>IF($A11="","",IF($Q11&gt;$R11,"Freigabe erforderlich",IF(OR($AA11="",$AB11="",$AC11=""),"Änderungsgrund fehlt","vollständig")))</f>
        <v/>
      </c>
    </row>
    <row r="12" spans="1:30" x14ac:dyDescent="0.25">
      <c r="A12" s="39"/>
      <c r="B12" s="39"/>
      <c r="C12" s="39"/>
      <c r="D12" s="39"/>
      <c r="E12" s="40"/>
      <c r="F12" s="40"/>
      <c r="G12" s="39"/>
      <c r="H12" s="40"/>
      <c r="I12" s="41" t="str">
        <f>IF($A12="","",ROUND($F12+$H12*IFERROR(VLOOKUP($G12,Parameter!$A$28:$B$33,2,FALSE),0),2))</f>
        <v/>
      </c>
      <c r="J12" s="42"/>
      <c r="K12" s="42"/>
      <c r="L12" s="43" t="str">
        <f>IF($A12="","",IF(AND(Parameter!$B$4&gt;=Parameter!$B$5,$K12&gt;0),$K12,$J12))</f>
        <v/>
      </c>
      <c r="M12" s="44" t="str">
        <f>IF($A12="","",IFERROR(VLOOKUP($C12,Parameter!$A$8:$B$15,2,FALSE),0))</f>
        <v/>
      </c>
      <c r="N12" s="45" t="str">
        <f>IF($A12="","",IFERROR(VLOOKUP($D12,Parameter!$A$18:$B$25,2,FALSE),1))</f>
        <v/>
      </c>
      <c r="O12" s="46" t="str">
        <f>IF($A12="","",ROUND($I12*$L12*(1+$M12)*$N12,2))</f>
        <v/>
      </c>
      <c r="P12" s="39"/>
      <c r="Q12" s="47"/>
      <c r="R12" s="44" t="str">
        <f>IF($A12="","",IFERROR(VLOOKUP($P12,Nachlassrahmen!$A$2:$B$6,2,FALSE),0))</f>
        <v/>
      </c>
      <c r="S12" s="46" t="str">
        <f>IF($A12="","",ROUND($O12*$Q12,2))</f>
        <v/>
      </c>
      <c r="T12" s="46" t="str">
        <f>IF($A12="","",ROUND($O12-$S12,2))</f>
        <v/>
      </c>
      <c r="U12" s="46" t="str">
        <f>IF($A12="","",IF($F12&gt;0,ROUND($T12/$F12,2),""))</f>
        <v/>
      </c>
      <c r="V12" s="39"/>
      <c r="W12" s="48"/>
      <c r="X12" s="46" t="str">
        <f>IF($A12="","",ROUND($W12*IFERROR(VLOOKUP($V12,Parameter!$A$36:$B$40,2,FALSE),0),2))</f>
        <v/>
      </c>
      <c r="Y12" s="46" t="str">
        <f>IF($A12="","",ROUND($T12+$X12,2))</f>
        <v/>
      </c>
      <c r="Z12" s="39"/>
      <c r="AA12" s="49"/>
      <c r="AB12" s="39"/>
      <c r="AC12" s="39"/>
      <c r="AD12" s="50" t="str">
        <f>IF($A12="","",IF($Q12&gt;$R12,"Freigabe erforderlich",IF(OR($AA12="",$AB12="",$AC12=""),"Änderungsgrund fehlt","vollständig")))</f>
        <v/>
      </c>
    </row>
    <row r="13" spans="1:30" x14ac:dyDescent="0.25">
      <c r="A13" s="39"/>
      <c r="B13" s="39"/>
      <c r="C13" s="39"/>
      <c r="D13" s="39"/>
      <c r="E13" s="40"/>
      <c r="F13" s="40"/>
      <c r="G13" s="39"/>
      <c r="H13" s="40"/>
      <c r="I13" s="41" t="str">
        <f>IF($A13="","",ROUND($F13+$H13*IFERROR(VLOOKUP($G13,Parameter!$A$28:$B$33,2,FALSE),0),2))</f>
        <v/>
      </c>
      <c r="J13" s="42"/>
      <c r="K13" s="42"/>
      <c r="L13" s="43" t="str">
        <f>IF($A13="","",IF(AND(Parameter!$B$4&gt;=Parameter!$B$5,$K13&gt;0),$K13,$J13))</f>
        <v/>
      </c>
      <c r="M13" s="44" t="str">
        <f>IF($A13="","",IFERROR(VLOOKUP($C13,Parameter!$A$8:$B$15,2,FALSE),0))</f>
        <v/>
      </c>
      <c r="N13" s="45" t="str">
        <f>IF($A13="","",IFERROR(VLOOKUP($D13,Parameter!$A$18:$B$25,2,FALSE),1))</f>
        <v/>
      </c>
      <c r="O13" s="46" t="str">
        <f>IF($A13="","",ROUND($I13*$L13*(1+$M13)*$N13,2))</f>
        <v/>
      </c>
      <c r="P13" s="39"/>
      <c r="Q13" s="47"/>
      <c r="R13" s="44" t="str">
        <f>IF($A13="","",IFERROR(VLOOKUP($P13,Nachlassrahmen!$A$2:$B$6,2,FALSE),0))</f>
        <v/>
      </c>
      <c r="S13" s="46" t="str">
        <f>IF($A13="","",ROUND($O13*$Q13,2))</f>
        <v/>
      </c>
      <c r="T13" s="46" t="str">
        <f>IF($A13="","",ROUND($O13-$S13,2))</f>
        <v/>
      </c>
      <c r="U13" s="46" t="str">
        <f>IF($A13="","",IF($F13&gt;0,ROUND($T13/$F13,2),""))</f>
        <v/>
      </c>
      <c r="V13" s="39"/>
      <c r="W13" s="48"/>
      <c r="X13" s="46" t="str">
        <f>IF($A13="","",ROUND($W13*IFERROR(VLOOKUP($V13,Parameter!$A$36:$B$40,2,FALSE),0),2))</f>
        <v/>
      </c>
      <c r="Y13" s="46" t="str">
        <f>IF($A13="","",ROUND($T13+$X13,2))</f>
        <v/>
      </c>
      <c r="Z13" s="39"/>
      <c r="AA13" s="49"/>
      <c r="AB13" s="39"/>
      <c r="AC13" s="39"/>
      <c r="AD13" s="50" t="str">
        <f>IF($A13="","",IF($Q13&gt;$R13,"Freigabe erforderlich",IF(OR($AA13="",$AB13="",$AC13=""),"Änderungsgrund fehlt","vollständig")))</f>
        <v/>
      </c>
    </row>
    <row r="14" spans="1:30" x14ac:dyDescent="0.25">
      <c r="A14" s="39"/>
      <c r="B14" s="39"/>
      <c r="C14" s="39"/>
      <c r="D14" s="39"/>
      <c r="E14" s="40"/>
      <c r="F14" s="40"/>
      <c r="G14" s="39"/>
      <c r="H14" s="40"/>
      <c r="I14" s="41" t="str">
        <f>IF($A14="","",ROUND($F14+$H14*IFERROR(VLOOKUP($G14,Parameter!$A$28:$B$33,2,FALSE),0),2))</f>
        <v/>
      </c>
      <c r="J14" s="42"/>
      <c r="K14" s="42"/>
      <c r="L14" s="43" t="str">
        <f>IF($A14="","",IF(AND(Parameter!$B$4&gt;=Parameter!$B$5,$K14&gt;0),$K14,$J14))</f>
        <v/>
      </c>
      <c r="M14" s="44" t="str">
        <f>IF($A14="","",IFERROR(VLOOKUP($C14,Parameter!$A$8:$B$15,2,FALSE),0))</f>
        <v/>
      </c>
      <c r="N14" s="45" t="str">
        <f>IF($A14="","",IFERROR(VLOOKUP($D14,Parameter!$A$18:$B$25,2,FALSE),1))</f>
        <v/>
      </c>
      <c r="O14" s="46" t="str">
        <f>IF($A14="","",ROUND($I14*$L14*(1+$M14)*$N14,2))</f>
        <v/>
      </c>
      <c r="P14" s="39"/>
      <c r="Q14" s="47"/>
      <c r="R14" s="44" t="str">
        <f>IF($A14="","",IFERROR(VLOOKUP($P14,Nachlassrahmen!$A$2:$B$6,2,FALSE),0))</f>
        <v/>
      </c>
      <c r="S14" s="46" t="str">
        <f>IF($A14="","",ROUND($O14*$Q14,2))</f>
        <v/>
      </c>
      <c r="T14" s="46" t="str">
        <f>IF($A14="","",ROUND($O14-$S14,2))</f>
        <v/>
      </c>
      <c r="U14" s="46" t="str">
        <f>IF($A14="","",IF($F14&gt;0,ROUND($T14/$F14,2),""))</f>
        <v/>
      </c>
      <c r="V14" s="39"/>
      <c r="W14" s="48"/>
      <c r="X14" s="46" t="str">
        <f>IF($A14="","",ROUND($W14*IFERROR(VLOOKUP($V14,Parameter!$A$36:$B$40,2,FALSE),0),2))</f>
        <v/>
      </c>
      <c r="Y14" s="46" t="str">
        <f>IF($A14="","",ROUND($T14+$X14,2))</f>
        <v/>
      </c>
      <c r="Z14" s="39"/>
      <c r="AA14" s="49"/>
      <c r="AB14" s="39"/>
      <c r="AC14" s="39"/>
      <c r="AD14" s="50" t="str">
        <f>IF($A14="","",IF($Q14&gt;$R14,"Freigabe erforderlich",IF(OR($AA14="",$AB14="",$AC14=""),"Änderungsgrund fehlt","vollständig")))</f>
        <v/>
      </c>
    </row>
    <row r="15" spans="1:30" x14ac:dyDescent="0.25">
      <c r="A15" s="39"/>
      <c r="B15" s="39"/>
      <c r="C15" s="39"/>
      <c r="D15" s="39"/>
      <c r="E15" s="40"/>
      <c r="F15" s="40"/>
      <c r="G15" s="39"/>
      <c r="H15" s="40"/>
      <c r="I15" s="41" t="str">
        <f>IF($A15="","",ROUND($F15+$H15*IFERROR(VLOOKUP($G15,Parameter!$A$28:$B$33,2,FALSE),0),2))</f>
        <v/>
      </c>
      <c r="J15" s="42"/>
      <c r="K15" s="42"/>
      <c r="L15" s="43" t="str">
        <f>IF($A15="","",IF(AND(Parameter!$B$4&gt;=Parameter!$B$5,$K15&gt;0),$K15,$J15))</f>
        <v/>
      </c>
      <c r="M15" s="44" t="str">
        <f>IF($A15="","",IFERROR(VLOOKUP($C15,Parameter!$A$8:$B$15,2,FALSE),0))</f>
        <v/>
      </c>
      <c r="N15" s="45" t="str">
        <f>IF($A15="","",IFERROR(VLOOKUP($D15,Parameter!$A$18:$B$25,2,FALSE),1))</f>
        <v/>
      </c>
      <c r="O15" s="46" t="str">
        <f>IF($A15="","",ROUND($I15*$L15*(1+$M15)*$N15,2))</f>
        <v/>
      </c>
      <c r="P15" s="39"/>
      <c r="Q15" s="47"/>
      <c r="R15" s="44" t="str">
        <f>IF($A15="","",IFERROR(VLOOKUP($P15,Nachlassrahmen!$A$2:$B$6,2,FALSE),0))</f>
        <v/>
      </c>
      <c r="S15" s="46" t="str">
        <f>IF($A15="","",ROUND($O15*$Q15,2))</f>
        <v/>
      </c>
      <c r="T15" s="46" t="str">
        <f>IF($A15="","",ROUND($O15-$S15,2))</f>
        <v/>
      </c>
      <c r="U15" s="46" t="str">
        <f>IF($A15="","",IF($F15&gt;0,ROUND($T15/$F15,2),""))</f>
        <v/>
      </c>
      <c r="V15" s="39"/>
      <c r="W15" s="48"/>
      <c r="X15" s="46" t="str">
        <f>IF($A15="","",ROUND($W15*IFERROR(VLOOKUP($V15,Parameter!$A$36:$B$40,2,FALSE),0),2))</f>
        <v/>
      </c>
      <c r="Y15" s="46" t="str">
        <f>IF($A15="","",ROUND($T15+$X15,2))</f>
        <v/>
      </c>
      <c r="Z15" s="39"/>
      <c r="AA15" s="49"/>
      <c r="AB15" s="39"/>
      <c r="AC15" s="39"/>
      <c r="AD15" s="50" t="str">
        <f>IF($A15="","",IF($Q15&gt;$R15,"Freigabe erforderlich",IF(OR($AA15="",$AB15="",$AC15=""),"Änderungsgrund fehlt","vollständig")))</f>
        <v/>
      </c>
    </row>
    <row r="16" spans="1:30" x14ac:dyDescent="0.25">
      <c r="A16" s="39"/>
      <c r="B16" s="39"/>
      <c r="C16" s="39"/>
      <c r="D16" s="39"/>
      <c r="E16" s="40"/>
      <c r="F16" s="40"/>
      <c r="G16" s="39"/>
      <c r="H16" s="40"/>
      <c r="I16" s="41" t="str">
        <f>IF($A16="","",ROUND($F16+$H16*IFERROR(VLOOKUP($G16,Parameter!$A$28:$B$33,2,FALSE),0),2))</f>
        <v/>
      </c>
      <c r="J16" s="42"/>
      <c r="K16" s="42"/>
      <c r="L16" s="43" t="str">
        <f>IF($A16="","",IF(AND(Parameter!$B$4&gt;=Parameter!$B$5,$K16&gt;0),$K16,$J16))</f>
        <v/>
      </c>
      <c r="M16" s="44" t="str">
        <f>IF($A16="","",IFERROR(VLOOKUP($C16,Parameter!$A$8:$B$15,2,FALSE),0))</f>
        <v/>
      </c>
      <c r="N16" s="45" t="str">
        <f>IF($A16="","",IFERROR(VLOOKUP($D16,Parameter!$A$18:$B$25,2,FALSE),1))</f>
        <v/>
      </c>
      <c r="O16" s="46" t="str">
        <f>IF($A16="","",ROUND($I16*$L16*(1+$M16)*$N16,2))</f>
        <v/>
      </c>
      <c r="P16" s="39"/>
      <c r="Q16" s="47"/>
      <c r="R16" s="44" t="str">
        <f>IF($A16="","",IFERROR(VLOOKUP($P16,Nachlassrahmen!$A$2:$B$6,2,FALSE),0))</f>
        <v/>
      </c>
      <c r="S16" s="46" t="str">
        <f>IF($A16="","",ROUND($O16*$Q16,2))</f>
        <v/>
      </c>
      <c r="T16" s="46" t="str">
        <f>IF($A16="","",ROUND($O16-$S16,2))</f>
        <v/>
      </c>
      <c r="U16" s="46" t="str">
        <f>IF($A16="","",IF($F16&gt;0,ROUND($T16/$F16,2),""))</f>
        <v/>
      </c>
      <c r="V16" s="39"/>
      <c r="W16" s="48"/>
      <c r="X16" s="46" t="str">
        <f>IF($A16="","",ROUND($W16*IFERROR(VLOOKUP($V16,Parameter!$A$36:$B$40,2,FALSE),0),2))</f>
        <v/>
      </c>
      <c r="Y16" s="46" t="str">
        <f>IF($A16="","",ROUND($T16+$X16,2))</f>
        <v/>
      </c>
      <c r="Z16" s="39"/>
      <c r="AA16" s="49"/>
      <c r="AB16" s="39"/>
      <c r="AC16" s="39"/>
      <c r="AD16" s="50" t="str">
        <f>IF($A16="","",IF($Q16&gt;$R16,"Freigabe erforderlich",IF(OR($AA16="",$AB16="",$AC16=""),"Änderungsgrund fehlt","vollständig")))</f>
        <v/>
      </c>
    </row>
    <row r="17" spans="1:30" x14ac:dyDescent="0.25">
      <c r="A17" s="39"/>
      <c r="B17" s="39"/>
      <c r="C17" s="39"/>
      <c r="D17" s="39"/>
      <c r="E17" s="40"/>
      <c r="F17" s="40"/>
      <c r="G17" s="39"/>
      <c r="H17" s="40"/>
      <c r="I17" s="41" t="str">
        <f>IF($A17="","",ROUND($F17+$H17*IFERROR(VLOOKUP($G17,Parameter!$A$28:$B$33,2,FALSE),0),2))</f>
        <v/>
      </c>
      <c r="J17" s="42"/>
      <c r="K17" s="42"/>
      <c r="L17" s="43" t="str">
        <f>IF($A17="","",IF(AND(Parameter!$B$4&gt;=Parameter!$B$5,$K17&gt;0),$K17,$J17))</f>
        <v/>
      </c>
      <c r="M17" s="44" t="str">
        <f>IF($A17="","",IFERROR(VLOOKUP($C17,Parameter!$A$8:$B$15,2,FALSE),0))</f>
        <v/>
      </c>
      <c r="N17" s="45" t="str">
        <f>IF($A17="","",IFERROR(VLOOKUP($D17,Parameter!$A$18:$B$25,2,FALSE),1))</f>
        <v/>
      </c>
      <c r="O17" s="46" t="str">
        <f>IF($A17="","",ROUND($I17*$L17*(1+$M17)*$N17,2))</f>
        <v/>
      </c>
      <c r="P17" s="39"/>
      <c r="Q17" s="47"/>
      <c r="R17" s="44" t="str">
        <f>IF($A17="","",IFERROR(VLOOKUP($P17,Nachlassrahmen!$A$2:$B$6,2,FALSE),0))</f>
        <v/>
      </c>
      <c r="S17" s="46" t="str">
        <f>IF($A17="","",ROUND($O17*$Q17,2))</f>
        <v/>
      </c>
      <c r="T17" s="46" t="str">
        <f>IF($A17="","",ROUND($O17-$S17,2))</f>
        <v/>
      </c>
      <c r="U17" s="46" t="str">
        <f>IF($A17="","",IF($F17&gt;0,ROUND($T17/$F17,2),""))</f>
        <v/>
      </c>
      <c r="V17" s="39"/>
      <c r="W17" s="48"/>
      <c r="X17" s="46" t="str">
        <f>IF($A17="","",ROUND($W17*IFERROR(VLOOKUP($V17,Parameter!$A$36:$B$40,2,FALSE),0),2))</f>
        <v/>
      </c>
      <c r="Y17" s="46" t="str">
        <f>IF($A17="","",ROUND($T17+$X17,2))</f>
        <v/>
      </c>
      <c r="Z17" s="39"/>
      <c r="AA17" s="49"/>
      <c r="AB17" s="39"/>
      <c r="AC17" s="39"/>
      <c r="AD17" s="50" t="str">
        <f>IF($A17="","",IF($Q17&gt;$R17,"Freigabe erforderlich",IF(OR($AA17="",$AB17="",$AC17=""),"Änderungsgrund fehlt","vollständig")))</f>
        <v/>
      </c>
    </row>
    <row r="18" spans="1:30" x14ac:dyDescent="0.25">
      <c r="A18" s="39"/>
      <c r="B18" s="39"/>
      <c r="C18" s="39"/>
      <c r="D18" s="39"/>
      <c r="E18" s="40"/>
      <c r="F18" s="40"/>
      <c r="G18" s="39"/>
      <c r="H18" s="40"/>
      <c r="I18" s="41" t="str">
        <f>IF($A18="","",ROUND($F18+$H18*IFERROR(VLOOKUP($G18,Parameter!$A$28:$B$33,2,FALSE),0),2))</f>
        <v/>
      </c>
      <c r="J18" s="42"/>
      <c r="K18" s="42"/>
      <c r="L18" s="43" t="str">
        <f>IF($A18="","",IF(AND(Parameter!$B$4&gt;=Parameter!$B$5,$K18&gt;0),$K18,$J18))</f>
        <v/>
      </c>
      <c r="M18" s="44" t="str">
        <f>IF($A18="","",IFERROR(VLOOKUP($C18,Parameter!$A$8:$B$15,2,FALSE),0))</f>
        <v/>
      </c>
      <c r="N18" s="45" t="str">
        <f>IF($A18="","",IFERROR(VLOOKUP($D18,Parameter!$A$18:$B$25,2,FALSE),1))</f>
        <v/>
      </c>
      <c r="O18" s="46" t="str">
        <f>IF($A18="","",ROUND($I18*$L18*(1+$M18)*$N18,2))</f>
        <v/>
      </c>
      <c r="P18" s="39"/>
      <c r="Q18" s="47"/>
      <c r="R18" s="44" t="str">
        <f>IF($A18="","",IFERROR(VLOOKUP($P18,Nachlassrahmen!$A$2:$B$6,2,FALSE),0))</f>
        <v/>
      </c>
      <c r="S18" s="46" t="str">
        <f>IF($A18="","",ROUND($O18*$Q18,2))</f>
        <v/>
      </c>
      <c r="T18" s="46" t="str">
        <f>IF($A18="","",ROUND($O18-$S18,2))</f>
        <v/>
      </c>
      <c r="U18" s="46" t="str">
        <f>IF($A18="","",IF($F18&gt;0,ROUND($T18/$F18,2),""))</f>
        <v/>
      </c>
      <c r="V18" s="39"/>
      <c r="W18" s="48"/>
      <c r="X18" s="46" t="str">
        <f>IF($A18="","",ROUND($W18*IFERROR(VLOOKUP($V18,Parameter!$A$36:$B$40,2,FALSE),0),2))</f>
        <v/>
      </c>
      <c r="Y18" s="46" t="str">
        <f>IF($A18="","",ROUND($T18+$X18,2))</f>
        <v/>
      </c>
      <c r="Z18" s="39"/>
      <c r="AA18" s="49"/>
      <c r="AB18" s="39"/>
      <c r="AC18" s="39"/>
      <c r="AD18" s="50" t="str">
        <f>IF($A18="","",IF($Q18&gt;$R18,"Freigabe erforderlich",IF(OR($AA18="",$AB18="",$AC18=""),"Änderungsgrund fehlt","vollständig")))</f>
        <v/>
      </c>
    </row>
    <row r="19" spans="1:30" x14ac:dyDescent="0.25">
      <c r="A19" s="39"/>
      <c r="B19" s="39"/>
      <c r="C19" s="39"/>
      <c r="D19" s="39"/>
      <c r="E19" s="40"/>
      <c r="F19" s="40"/>
      <c r="G19" s="39"/>
      <c r="H19" s="40"/>
      <c r="I19" s="41" t="str">
        <f>IF($A19="","",ROUND($F19+$H19*IFERROR(VLOOKUP($G19,Parameter!$A$28:$B$33,2,FALSE),0),2))</f>
        <v/>
      </c>
      <c r="J19" s="42"/>
      <c r="K19" s="42"/>
      <c r="L19" s="43" t="str">
        <f>IF($A19="","",IF(AND(Parameter!$B$4&gt;=Parameter!$B$5,$K19&gt;0),$K19,$J19))</f>
        <v/>
      </c>
      <c r="M19" s="44" t="str">
        <f>IF($A19="","",IFERROR(VLOOKUP($C19,Parameter!$A$8:$B$15,2,FALSE),0))</f>
        <v/>
      </c>
      <c r="N19" s="45" t="str">
        <f>IF($A19="","",IFERROR(VLOOKUP($D19,Parameter!$A$18:$B$25,2,FALSE),1))</f>
        <v/>
      </c>
      <c r="O19" s="46" t="str">
        <f>IF($A19="","",ROUND($I19*$L19*(1+$M19)*$N19,2))</f>
        <v/>
      </c>
      <c r="P19" s="39"/>
      <c r="Q19" s="47"/>
      <c r="R19" s="44" t="str">
        <f>IF($A19="","",IFERROR(VLOOKUP($P19,Nachlassrahmen!$A$2:$B$6,2,FALSE),0))</f>
        <v/>
      </c>
      <c r="S19" s="46" t="str">
        <f>IF($A19="","",ROUND($O19*$Q19,2))</f>
        <v/>
      </c>
      <c r="T19" s="46" t="str">
        <f>IF($A19="","",ROUND($O19-$S19,2))</f>
        <v/>
      </c>
      <c r="U19" s="46" t="str">
        <f>IF($A19="","",IF($F19&gt;0,ROUND($T19/$F19,2),""))</f>
        <v/>
      </c>
      <c r="V19" s="39"/>
      <c r="W19" s="48"/>
      <c r="X19" s="46" t="str">
        <f>IF($A19="","",ROUND($W19*IFERROR(VLOOKUP($V19,Parameter!$A$36:$B$40,2,FALSE),0),2))</f>
        <v/>
      </c>
      <c r="Y19" s="46" t="str">
        <f>IF($A19="","",ROUND($T19+$X19,2))</f>
        <v/>
      </c>
      <c r="Z19" s="39"/>
      <c r="AA19" s="49"/>
      <c r="AB19" s="39"/>
      <c r="AC19" s="39"/>
      <c r="AD19" s="50" t="str">
        <f>IF($A19="","",IF($Q19&gt;$R19,"Freigabe erforderlich",IF(OR($AA19="",$AB19="",$AC19=""),"Änderungsgrund fehlt","vollständig")))</f>
        <v/>
      </c>
    </row>
    <row r="20" spans="1:30" x14ac:dyDescent="0.25">
      <c r="A20" s="39"/>
      <c r="B20" s="39"/>
      <c r="C20" s="39"/>
      <c r="D20" s="39"/>
      <c r="E20" s="40"/>
      <c r="F20" s="40"/>
      <c r="G20" s="39"/>
      <c r="H20" s="40"/>
      <c r="I20" s="41" t="str">
        <f>IF($A20="","",ROUND($F20+$H20*IFERROR(VLOOKUP($G20,Parameter!$A$28:$B$33,2,FALSE),0),2))</f>
        <v/>
      </c>
      <c r="J20" s="42"/>
      <c r="K20" s="42"/>
      <c r="L20" s="43" t="str">
        <f>IF($A20="","",IF(AND(Parameter!$B$4&gt;=Parameter!$B$5,$K20&gt;0),$K20,$J20))</f>
        <v/>
      </c>
      <c r="M20" s="44" t="str">
        <f>IF($A20="","",IFERROR(VLOOKUP($C20,Parameter!$A$8:$B$15,2,FALSE),0))</f>
        <v/>
      </c>
      <c r="N20" s="45" t="str">
        <f>IF($A20="","",IFERROR(VLOOKUP($D20,Parameter!$A$18:$B$25,2,FALSE),1))</f>
        <v/>
      </c>
      <c r="O20" s="46" t="str">
        <f>IF($A20="","",ROUND($I20*$L20*(1+$M20)*$N20,2))</f>
        <v/>
      </c>
      <c r="P20" s="39"/>
      <c r="Q20" s="47"/>
      <c r="R20" s="44" t="str">
        <f>IF($A20="","",IFERROR(VLOOKUP($P20,Nachlassrahmen!$A$2:$B$6,2,FALSE),0))</f>
        <v/>
      </c>
      <c r="S20" s="46" t="str">
        <f>IF($A20="","",ROUND($O20*$Q20,2))</f>
        <v/>
      </c>
      <c r="T20" s="46" t="str">
        <f>IF($A20="","",ROUND($O20-$S20,2))</f>
        <v/>
      </c>
      <c r="U20" s="46" t="str">
        <f>IF($A20="","",IF($F20&gt;0,ROUND($T20/$F20,2),""))</f>
        <v/>
      </c>
      <c r="V20" s="39"/>
      <c r="W20" s="48"/>
      <c r="X20" s="46" t="str">
        <f>IF($A20="","",ROUND($W20*IFERROR(VLOOKUP($V20,Parameter!$A$36:$B$40,2,FALSE),0),2))</f>
        <v/>
      </c>
      <c r="Y20" s="46" t="str">
        <f>IF($A20="","",ROUND($T20+$X20,2))</f>
        <v/>
      </c>
      <c r="Z20" s="39"/>
      <c r="AA20" s="49"/>
      <c r="AB20" s="39"/>
      <c r="AC20" s="39"/>
      <c r="AD20" s="50" t="str">
        <f>IF($A20="","",IF($Q20&gt;$R20,"Freigabe erforderlich",IF(OR($AA20="",$AB20="",$AC20=""),"Änderungsgrund fehlt","vollständig")))</f>
        <v/>
      </c>
    </row>
    <row r="21" spans="1:30" x14ac:dyDescent="0.25">
      <c r="A21" s="39"/>
      <c r="B21" s="39"/>
      <c r="C21" s="39"/>
      <c r="D21" s="39"/>
      <c r="E21" s="40"/>
      <c r="F21" s="40"/>
      <c r="G21" s="39"/>
      <c r="H21" s="40"/>
      <c r="I21" s="41" t="str">
        <f>IF($A21="","",ROUND($F21+$H21*IFERROR(VLOOKUP($G21,Parameter!$A$28:$B$33,2,FALSE),0),2))</f>
        <v/>
      </c>
      <c r="J21" s="42"/>
      <c r="K21" s="42"/>
      <c r="L21" s="43" t="str">
        <f>IF($A21="","",IF(AND(Parameter!$B$4&gt;=Parameter!$B$5,$K21&gt;0),$K21,$J21))</f>
        <v/>
      </c>
      <c r="M21" s="44" t="str">
        <f>IF($A21="","",IFERROR(VLOOKUP($C21,Parameter!$A$8:$B$15,2,FALSE),0))</f>
        <v/>
      </c>
      <c r="N21" s="45" t="str">
        <f>IF($A21="","",IFERROR(VLOOKUP($D21,Parameter!$A$18:$B$25,2,FALSE),1))</f>
        <v/>
      </c>
      <c r="O21" s="46" t="str">
        <f>IF($A21="","",ROUND($I21*$L21*(1+$M21)*$N21,2))</f>
        <v/>
      </c>
      <c r="P21" s="39"/>
      <c r="Q21" s="47"/>
      <c r="R21" s="44" t="str">
        <f>IF($A21="","",IFERROR(VLOOKUP($P21,Nachlassrahmen!$A$2:$B$6,2,FALSE),0))</f>
        <v/>
      </c>
      <c r="S21" s="46" t="str">
        <f>IF($A21="","",ROUND($O21*$Q21,2))</f>
        <v/>
      </c>
      <c r="T21" s="46" t="str">
        <f>IF($A21="","",ROUND($O21-$S21,2))</f>
        <v/>
      </c>
      <c r="U21" s="46" t="str">
        <f>IF($A21="","",IF($F21&gt;0,ROUND($T21/$F21,2),""))</f>
        <v/>
      </c>
      <c r="V21" s="39"/>
      <c r="W21" s="48"/>
      <c r="X21" s="46" t="str">
        <f>IF($A21="","",ROUND($W21*IFERROR(VLOOKUP($V21,Parameter!$A$36:$B$40,2,FALSE),0),2))</f>
        <v/>
      </c>
      <c r="Y21" s="46" t="str">
        <f>IF($A21="","",ROUND($T21+$X21,2))</f>
        <v/>
      </c>
      <c r="Z21" s="39"/>
      <c r="AA21" s="49"/>
      <c r="AB21" s="39"/>
      <c r="AC21" s="39"/>
      <c r="AD21" s="50" t="str">
        <f>IF($A21="","",IF($Q21&gt;$R21,"Freigabe erforderlich",IF(OR($AA21="",$AB21="",$AC21=""),"Änderungsgrund fehlt","vollständig")))</f>
        <v/>
      </c>
    </row>
    <row r="22" spans="1:30" x14ac:dyDescent="0.25">
      <c r="A22" s="39"/>
      <c r="B22" s="39"/>
      <c r="C22" s="39"/>
      <c r="D22" s="39"/>
      <c r="E22" s="40"/>
      <c r="F22" s="40"/>
      <c r="G22" s="39"/>
      <c r="H22" s="40"/>
      <c r="I22" s="41" t="str">
        <f>IF($A22="","",ROUND($F22+$H22*IFERROR(VLOOKUP($G22,Parameter!$A$28:$B$33,2,FALSE),0),2))</f>
        <v/>
      </c>
      <c r="J22" s="42"/>
      <c r="K22" s="42"/>
      <c r="L22" s="43" t="str">
        <f>IF($A22="","",IF(AND(Parameter!$B$4&gt;=Parameter!$B$5,$K22&gt;0),$K22,$J22))</f>
        <v/>
      </c>
      <c r="M22" s="44" t="str">
        <f>IF($A22="","",IFERROR(VLOOKUP($C22,Parameter!$A$8:$B$15,2,FALSE),0))</f>
        <v/>
      </c>
      <c r="N22" s="45" t="str">
        <f>IF($A22="","",IFERROR(VLOOKUP($D22,Parameter!$A$18:$B$25,2,FALSE),1))</f>
        <v/>
      </c>
      <c r="O22" s="46" t="str">
        <f>IF($A22="","",ROUND($I22*$L22*(1+$M22)*$N22,2))</f>
        <v/>
      </c>
      <c r="P22" s="39"/>
      <c r="Q22" s="47"/>
      <c r="R22" s="44" t="str">
        <f>IF($A22="","",IFERROR(VLOOKUP($P22,Nachlassrahmen!$A$2:$B$6,2,FALSE),0))</f>
        <v/>
      </c>
      <c r="S22" s="46" t="str">
        <f>IF($A22="","",ROUND($O22*$Q22,2))</f>
        <v/>
      </c>
      <c r="T22" s="46" t="str">
        <f>IF($A22="","",ROUND($O22-$S22,2))</f>
        <v/>
      </c>
      <c r="U22" s="46" t="str">
        <f>IF($A22="","",IF($F22&gt;0,ROUND($T22/$F22,2),""))</f>
        <v/>
      </c>
      <c r="V22" s="39"/>
      <c r="W22" s="48"/>
      <c r="X22" s="46" t="str">
        <f>IF($A22="","",ROUND($W22*IFERROR(VLOOKUP($V22,Parameter!$A$36:$B$40,2,FALSE),0),2))</f>
        <v/>
      </c>
      <c r="Y22" s="46" t="str">
        <f>IF($A22="","",ROUND($T22+$X22,2))</f>
        <v/>
      </c>
      <c r="Z22" s="39"/>
      <c r="AA22" s="49"/>
      <c r="AB22" s="39"/>
      <c r="AC22" s="39"/>
      <c r="AD22" s="50" t="str">
        <f>IF($A22="","",IF($Q22&gt;$R22,"Freigabe erforderlich",IF(OR($AA22="",$AB22="",$AC22=""),"Änderungsgrund fehlt","vollständig")))</f>
        <v/>
      </c>
    </row>
    <row r="23" spans="1:30" x14ac:dyDescent="0.25">
      <c r="A23" s="39"/>
      <c r="B23" s="39"/>
      <c r="C23" s="39"/>
      <c r="D23" s="39"/>
      <c r="E23" s="40"/>
      <c r="F23" s="40"/>
      <c r="G23" s="39"/>
      <c r="H23" s="40"/>
      <c r="I23" s="41" t="str">
        <f>IF($A23="","",ROUND($F23+$H23*IFERROR(VLOOKUP($G23,Parameter!$A$28:$B$33,2,FALSE),0),2))</f>
        <v/>
      </c>
      <c r="J23" s="42"/>
      <c r="K23" s="42"/>
      <c r="L23" s="43" t="str">
        <f>IF($A23="","",IF(AND(Parameter!$B$4&gt;=Parameter!$B$5,$K23&gt;0),$K23,$J23))</f>
        <v/>
      </c>
      <c r="M23" s="44" t="str">
        <f>IF($A23="","",IFERROR(VLOOKUP($C23,Parameter!$A$8:$B$15,2,FALSE),0))</f>
        <v/>
      </c>
      <c r="N23" s="45" t="str">
        <f>IF($A23="","",IFERROR(VLOOKUP($D23,Parameter!$A$18:$B$25,2,FALSE),1))</f>
        <v/>
      </c>
      <c r="O23" s="46" t="str">
        <f>IF($A23="","",ROUND($I23*$L23*(1+$M23)*$N23,2))</f>
        <v/>
      </c>
      <c r="P23" s="39"/>
      <c r="Q23" s="47"/>
      <c r="R23" s="44" t="str">
        <f>IF($A23="","",IFERROR(VLOOKUP($P23,Nachlassrahmen!$A$2:$B$6,2,FALSE),0))</f>
        <v/>
      </c>
      <c r="S23" s="46" t="str">
        <f>IF($A23="","",ROUND($O23*$Q23,2))</f>
        <v/>
      </c>
      <c r="T23" s="46" t="str">
        <f>IF($A23="","",ROUND($O23-$S23,2))</f>
        <v/>
      </c>
      <c r="U23" s="46" t="str">
        <f>IF($A23="","",IF($F23&gt;0,ROUND($T23/$F23,2),""))</f>
        <v/>
      </c>
      <c r="V23" s="39"/>
      <c r="W23" s="48"/>
      <c r="X23" s="46" t="str">
        <f>IF($A23="","",ROUND($W23*IFERROR(VLOOKUP($V23,Parameter!$A$36:$B$40,2,FALSE),0),2))</f>
        <v/>
      </c>
      <c r="Y23" s="46" t="str">
        <f>IF($A23="","",ROUND($T23+$X23,2))</f>
        <v/>
      </c>
      <c r="Z23" s="39"/>
      <c r="AA23" s="49"/>
      <c r="AB23" s="39"/>
      <c r="AC23" s="39"/>
      <c r="AD23" s="50" t="str">
        <f>IF($A23="","",IF($Q23&gt;$R23,"Freigabe erforderlich",IF(OR($AA23="",$AB23="",$AC23=""),"Änderungsgrund fehlt","vollständig")))</f>
        <v/>
      </c>
    </row>
    <row r="24" spans="1:30" x14ac:dyDescent="0.25">
      <c r="A24" s="39"/>
      <c r="B24" s="39"/>
      <c r="C24" s="39"/>
      <c r="D24" s="39"/>
      <c r="E24" s="40"/>
      <c r="F24" s="40"/>
      <c r="G24" s="39"/>
      <c r="H24" s="40"/>
      <c r="I24" s="41" t="str">
        <f>IF($A24="","",ROUND($F24+$H24*IFERROR(VLOOKUP($G24,Parameter!$A$28:$B$33,2,FALSE),0),2))</f>
        <v/>
      </c>
      <c r="J24" s="42"/>
      <c r="K24" s="42"/>
      <c r="L24" s="43" t="str">
        <f>IF($A24="","",IF(AND(Parameter!$B$4&gt;=Parameter!$B$5,$K24&gt;0),$K24,$J24))</f>
        <v/>
      </c>
      <c r="M24" s="44" t="str">
        <f>IF($A24="","",IFERROR(VLOOKUP($C24,Parameter!$A$8:$B$15,2,FALSE),0))</f>
        <v/>
      </c>
      <c r="N24" s="45" t="str">
        <f>IF($A24="","",IFERROR(VLOOKUP($D24,Parameter!$A$18:$B$25,2,FALSE),1))</f>
        <v/>
      </c>
      <c r="O24" s="46" t="str">
        <f>IF($A24="","",ROUND($I24*$L24*(1+$M24)*$N24,2))</f>
        <v/>
      </c>
      <c r="P24" s="39"/>
      <c r="Q24" s="47"/>
      <c r="R24" s="44" t="str">
        <f>IF($A24="","",IFERROR(VLOOKUP($P24,Nachlassrahmen!$A$2:$B$6,2,FALSE),0))</f>
        <v/>
      </c>
      <c r="S24" s="46" t="str">
        <f>IF($A24="","",ROUND($O24*$Q24,2))</f>
        <v/>
      </c>
      <c r="T24" s="46" t="str">
        <f>IF($A24="","",ROUND($O24-$S24,2))</f>
        <v/>
      </c>
      <c r="U24" s="46" t="str">
        <f>IF($A24="","",IF($F24&gt;0,ROUND($T24/$F24,2),""))</f>
        <v/>
      </c>
      <c r="V24" s="39"/>
      <c r="W24" s="48"/>
      <c r="X24" s="46" t="str">
        <f>IF($A24="","",ROUND($W24*IFERROR(VLOOKUP($V24,Parameter!$A$36:$B$40,2,FALSE),0),2))</f>
        <v/>
      </c>
      <c r="Y24" s="46" t="str">
        <f>IF($A24="","",ROUND($T24+$X24,2))</f>
        <v/>
      </c>
      <c r="Z24" s="39"/>
      <c r="AA24" s="49"/>
      <c r="AB24" s="39"/>
      <c r="AC24" s="39"/>
      <c r="AD24" s="50" t="str">
        <f>IF($A24="","",IF($Q24&gt;$R24,"Freigabe erforderlich",IF(OR($AA24="",$AB24="",$AC24=""),"Änderungsgrund fehlt","vollständig")))</f>
        <v/>
      </c>
    </row>
    <row r="25" spans="1:30" x14ac:dyDescent="0.25">
      <c r="A25" s="39"/>
      <c r="B25" s="39"/>
      <c r="C25" s="39"/>
      <c r="D25" s="39"/>
      <c r="E25" s="40"/>
      <c r="F25" s="40"/>
      <c r="G25" s="39"/>
      <c r="H25" s="40"/>
      <c r="I25" s="41" t="str">
        <f>IF($A25="","",ROUND($F25+$H25*IFERROR(VLOOKUP($G25,Parameter!$A$28:$B$33,2,FALSE),0),2))</f>
        <v/>
      </c>
      <c r="J25" s="42"/>
      <c r="K25" s="42"/>
      <c r="L25" s="43" t="str">
        <f>IF($A25="","",IF(AND(Parameter!$B$4&gt;=Parameter!$B$5,$K25&gt;0),$K25,$J25))</f>
        <v/>
      </c>
      <c r="M25" s="44" t="str">
        <f>IF($A25="","",IFERROR(VLOOKUP($C25,Parameter!$A$8:$B$15,2,FALSE),0))</f>
        <v/>
      </c>
      <c r="N25" s="45" t="str">
        <f>IF($A25="","",IFERROR(VLOOKUP($D25,Parameter!$A$18:$B$25,2,FALSE),1))</f>
        <v/>
      </c>
      <c r="O25" s="46" t="str">
        <f>IF($A25="","",ROUND($I25*$L25*(1+$M25)*$N25,2))</f>
        <v/>
      </c>
      <c r="P25" s="39"/>
      <c r="Q25" s="47"/>
      <c r="R25" s="44" t="str">
        <f>IF($A25="","",IFERROR(VLOOKUP($P25,Nachlassrahmen!$A$2:$B$6,2,FALSE),0))</f>
        <v/>
      </c>
      <c r="S25" s="46" t="str">
        <f>IF($A25="","",ROUND($O25*$Q25,2))</f>
        <v/>
      </c>
      <c r="T25" s="46" t="str">
        <f>IF($A25="","",ROUND($O25-$S25,2))</f>
        <v/>
      </c>
      <c r="U25" s="46" t="str">
        <f>IF($A25="","",IF($F25&gt;0,ROUND($T25/$F25,2),""))</f>
        <v/>
      </c>
      <c r="V25" s="39"/>
      <c r="W25" s="48"/>
      <c r="X25" s="46" t="str">
        <f>IF($A25="","",ROUND($W25*IFERROR(VLOOKUP($V25,Parameter!$A$36:$B$40,2,FALSE),0),2))</f>
        <v/>
      </c>
      <c r="Y25" s="46" t="str">
        <f>IF($A25="","",ROUND($T25+$X25,2))</f>
        <v/>
      </c>
      <c r="Z25" s="39"/>
      <c r="AA25" s="49"/>
      <c r="AB25" s="39"/>
      <c r="AC25" s="39"/>
      <c r="AD25" s="50" t="str">
        <f>IF($A25="","",IF($Q25&gt;$R25,"Freigabe erforderlich",IF(OR($AA25="",$AB25="",$AC25=""),"Änderungsgrund fehlt","vollständig")))</f>
        <v/>
      </c>
    </row>
    <row r="26" spans="1:30" x14ac:dyDescent="0.25">
      <c r="A26" s="39"/>
      <c r="B26" s="39"/>
      <c r="C26" s="39"/>
      <c r="D26" s="39"/>
      <c r="E26" s="40"/>
      <c r="F26" s="40"/>
      <c r="G26" s="39"/>
      <c r="H26" s="40"/>
      <c r="I26" s="41" t="str">
        <f>IF($A26="","",ROUND($F26+$H26*IFERROR(VLOOKUP($G26,Parameter!$A$28:$B$33,2,FALSE),0),2))</f>
        <v/>
      </c>
      <c r="J26" s="42"/>
      <c r="K26" s="42"/>
      <c r="L26" s="43" t="str">
        <f>IF($A26="","",IF(AND(Parameter!$B$4&gt;=Parameter!$B$5,$K26&gt;0),$K26,$J26))</f>
        <v/>
      </c>
      <c r="M26" s="44" t="str">
        <f>IF($A26="","",IFERROR(VLOOKUP($C26,Parameter!$A$8:$B$15,2,FALSE),0))</f>
        <v/>
      </c>
      <c r="N26" s="45" t="str">
        <f>IF($A26="","",IFERROR(VLOOKUP($D26,Parameter!$A$18:$B$25,2,FALSE),1))</f>
        <v/>
      </c>
      <c r="O26" s="46" t="str">
        <f>IF($A26="","",ROUND($I26*$L26*(1+$M26)*$N26,2))</f>
        <v/>
      </c>
      <c r="P26" s="39"/>
      <c r="Q26" s="47"/>
      <c r="R26" s="44" t="str">
        <f>IF($A26="","",IFERROR(VLOOKUP($P26,Nachlassrahmen!$A$2:$B$6,2,FALSE),0))</f>
        <v/>
      </c>
      <c r="S26" s="46" t="str">
        <f>IF($A26="","",ROUND($O26*$Q26,2))</f>
        <v/>
      </c>
      <c r="T26" s="46" t="str">
        <f>IF($A26="","",ROUND($O26-$S26,2))</f>
        <v/>
      </c>
      <c r="U26" s="46" t="str">
        <f>IF($A26="","",IF($F26&gt;0,ROUND($T26/$F26,2),""))</f>
        <v/>
      </c>
      <c r="V26" s="39"/>
      <c r="W26" s="48"/>
      <c r="X26" s="46" t="str">
        <f>IF($A26="","",ROUND($W26*IFERROR(VLOOKUP($V26,Parameter!$A$36:$B$40,2,FALSE),0),2))</f>
        <v/>
      </c>
      <c r="Y26" s="46" t="str">
        <f>IF($A26="","",ROUND($T26+$X26,2))</f>
        <v/>
      </c>
      <c r="Z26" s="39"/>
      <c r="AA26" s="49"/>
      <c r="AB26" s="39"/>
      <c r="AC26" s="39"/>
      <c r="AD26" s="50" t="str">
        <f>IF($A26="","",IF($Q26&gt;$R26,"Freigabe erforderlich",IF(OR($AA26="",$AB26="",$AC26=""),"Änderungsgrund fehlt","vollständig")))</f>
        <v/>
      </c>
    </row>
    <row r="27" spans="1:30" x14ac:dyDescent="0.25">
      <c r="A27" s="39"/>
      <c r="B27" s="39"/>
      <c r="C27" s="39"/>
      <c r="D27" s="39"/>
      <c r="E27" s="40"/>
      <c r="F27" s="40"/>
      <c r="G27" s="39"/>
      <c r="H27" s="40"/>
      <c r="I27" s="41" t="str">
        <f>IF($A27="","",ROUND($F27+$H27*IFERROR(VLOOKUP($G27,Parameter!$A$28:$B$33,2,FALSE),0),2))</f>
        <v/>
      </c>
      <c r="J27" s="42"/>
      <c r="K27" s="42"/>
      <c r="L27" s="43" t="str">
        <f>IF($A27="","",IF(AND(Parameter!$B$4&gt;=Parameter!$B$5,$K27&gt;0),$K27,$J27))</f>
        <v/>
      </c>
      <c r="M27" s="44" t="str">
        <f>IF($A27="","",IFERROR(VLOOKUP($C27,Parameter!$A$8:$B$15,2,FALSE),0))</f>
        <v/>
      </c>
      <c r="N27" s="45" t="str">
        <f>IF($A27="","",IFERROR(VLOOKUP($D27,Parameter!$A$18:$B$25,2,FALSE),1))</f>
        <v/>
      </c>
      <c r="O27" s="46" t="str">
        <f>IF($A27="","",ROUND($I27*$L27*(1+$M27)*$N27,2))</f>
        <v/>
      </c>
      <c r="P27" s="39"/>
      <c r="Q27" s="47"/>
      <c r="R27" s="44" t="str">
        <f>IF($A27="","",IFERROR(VLOOKUP($P27,Nachlassrahmen!$A$2:$B$6,2,FALSE),0))</f>
        <v/>
      </c>
      <c r="S27" s="46" t="str">
        <f>IF($A27="","",ROUND($O27*$Q27,2))</f>
        <v/>
      </c>
      <c r="T27" s="46" t="str">
        <f>IF($A27="","",ROUND($O27-$S27,2))</f>
        <v/>
      </c>
      <c r="U27" s="46" t="str">
        <f>IF($A27="","",IF($F27&gt;0,ROUND($T27/$F27,2),""))</f>
        <v/>
      </c>
      <c r="V27" s="39"/>
      <c r="W27" s="48"/>
      <c r="X27" s="46" t="str">
        <f>IF($A27="","",ROUND($W27*IFERROR(VLOOKUP($V27,Parameter!$A$36:$B$40,2,FALSE),0),2))</f>
        <v/>
      </c>
      <c r="Y27" s="46" t="str">
        <f>IF($A27="","",ROUND($T27+$X27,2))</f>
        <v/>
      </c>
      <c r="Z27" s="39"/>
      <c r="AA27" s="49"/>
      <c r="AB27" s="39"/>
      <c r="AC27" s="39"/>
      <c r="AD27" s="50" t="str">
        <f>IF($A27="","",IF($Q27&gt;$R27,"Freigabe erforderlich",IF(OR($AA27="",$AB27="",$AC27=""),"Änderungsgrund fehlt","vollständig")))</f>
        <v/>
      </c>
    </row>
    <row r="28" spans="1:30" x14ac:dyDescent="0.25">
      <c r="A28" s="39"/>
      <c r="B28" s="39"/>
      <c r="C28" s="39"/>
      <c r="D28" s="39"/>
      <c r="E28" s="40"/>
      <c r="F28" s="40"/>
      <c r="G28" s="39"/>
      <c r="H28" s="40"/>
      <c r="I28" s="41" t="str">
        <f>IF($A28="","",ROUND($F28+$H28*IFERROR(VLOOKUP($G28,Parameter!$A$28:$B$33,2,FALSE),0),2))</f>
        <v/>
      </c>
      <c r="J28" s="42"/>
      <c r="K28" s="42"/>
      <c r="L28" s="43" t="str">
        <f>IF($A28="","",IF(AND(Parameter!$B$4&gt;=Parameter!$B$5,$K28&gt;0),$K28,$J28))</f>
        <v/>
      </c>
      <c r="M28" s="44" t="str">
        <f>IF($A28="","",IFERROR(VLOOKUP($C28,Parameter!$A$8:$B$15,2,FALSE),0))</f>
        <v/>
      </c>
      <c r="N28" s="45" t="str">
        <f>IF($A28="","",IFERROR(VLOOKUP($D28,Parameter!$A$18:$B$25,2,FALSE),1))</f>
        <v/>
      </c>
      <c r="O28" s="46" t="str">
        <f>IF($A28="","",ROUND($I28*$L28*(1+$M28)*$N28,2))</f>
        <v/>
      </c>
      <c r="P28" s="39"/>
      <c r="Q28" s="47"/>
      <c r="R28" s="44" t="str">
        <f>IF($A28="","",IFERROR(VLOOKUP($P28,Nachlassrahmen!$A$2:$B$6,2,FALSE),0))</f>
        <v/>
      </c>
      <c r="S28" s="46" t="str">
        <f>IF($A28="","",ROUND($O28*$Q28,2))</f>
        <v/>
      </c>
      <c r="T28" s="46" t="str">
        <f>IF($A28="","",ROUND($O28-$S28,2))</f>
        <v/>
      </c>
      <c r="U28" s="46" t="str">
        <f>IF($A28="","",IF($F28&gt;0,ROUND($T28/$F28,2),""))</f>
        <v/>
      </c>
      <c r="V28" s="39"/>
      <c r="W28" s="48"/>
      <c r="X28" s="46" t="str">
        <f>IF($A28="","",ROUND($W28*IFERROR(VLOOKUP($V28,Parameter!$A$36:$B$40,2,FALSE),0),2))</f>
        <v/>
      </c>
      <c r="Y28" s="46" t="str">
        <f>IF($A28="","",ROUND($T28+$X28,2))</f>
        <v/>
      </c>
      <c r="Z28" s="39"/>
      <c r="AA28" s="49"/>
      <c r="AB28" s="39"/>
      <c r="AC28" s="39"/>
      <c r="AD28" s="50" t="str">
        <f>IF($A28="","",IF($Q28&gt;$R28,"Freigabe erforderlich",IF(OR($AA28="",$AB28="",$AC28=""),"Änderungsgrund fehlt","vollständig")))</f>
        <v/>
      </c>
    </row>
    <row r="29" spans="1:30" x14ac:dyDescent="0.25">
      <c r="A29" s="39"/>
      <c r="B29" s="39"/>
      <c r="C29" s="39"/>
      <c r="D29" s="39"/>
      <c r="E29" s="40"/>
      <c r="F29" s="40"/>
      <c r="G29" s="39"/>
      <c r="H29" s="40"/>
      <c r="I29" s="41" t="str">
        <f>IF($A29="","",ROUND($F29+$H29*IFERROR(VLOOKUP($G29,Parameter!$A$28:$B$33,2,FALSE),0),2))</f>
        <v/>
      </c>
      <c r="J29" s="42"/>
      <c r="K29" s="42"/>
      <c r="L29" s="43" t="str">
        <f>IF($A29="","",IF(AND(Parameter!$B$4&gt;=Parameter!$B$5,$K29&gt;0),$K29,$J29))</f>
        <v/>
      </c>
      <c r="M29" s="44" t="str">
        <f>IF($A29="","",IFERROR(VLOOKUP($C29,Parameter!$A$8:$B$15,2,FALSE),0))</f>
        <v/>
      </c>
      <c r="N29" s="45" t="str">
        <f>IF($A29="","",IFERROR(VLOOKUP($D29,Parameter!$A$18:$B$25,2,FALSE),1))</f>
        <v/>
      </c>
      <c r="O29" s="46" t="str">
        <f>IF($A29="","",ROUND($I29*$L29*(1+$M29)*$N29,2))</f>
        <v/>
      </c>
      <c r="P29" s="39"/>
      <c r="Q29" s="47"/>
      <c r="R29" s="44" t="str">
        <f>IF($A29="","",IFERROR(VLOOKUP($P29,Nachlassrahmen!$A$2:$B$6,2,FALSE),0))</f>
        <v/>
      </c>
      <c r="S29" s="46" t="str">
        <f>IF($A29="","",ROUND($O29*$Q29,2))</f>
        <v/>
      </c>
      <c r="T29" s="46" t="str">
        <f>IF($A29="","",ROUND($O29-$S29,2))</f>
        <v/>
      </c>
      <c r="U29" s="46" t="str">
        <f>IF($A29="","",IF($F29&gt;0,ROUND($T29/$F29,2),""))</f>
        <v/>
      </c>
      <c r="V29" s="39"/>
      <c r="W29" s="48"/>
      <c r="X29" s="46" t="str">
        <f>IF($A29="","",ROUND($W29*IFERROR(VLOOKUP($V29,Parameter!$A$36:$B$40,2,FALSE),0),2))</f>
        <v/>
      </c>
      <c r="Y29" s="46" t="str">
        <f>IF($A29="","",ROUND($T29+$X29,2))</f>
        <v/>
      </c>
      <c r="Z29" s="39"/>
      <c r="AA29" s="49"/>
      <c r="AB29" s="39"/>
      <c r="AC29" s="39"/>
      <c r="AD29" s="50" t="str">
        <f>IF($A29="","",IF($Q29&gt;$R29,"Freigabe erforderlich",IF(OR($AA29="",$AB29="",$AC29=""),"Änderungsgrund fehlt","vollständig")))</f>
        <v/>
      </c>
    </row>
    <row r="30" spans="1:30" x14ac:dyDescent="0.25">
      <c r="A30" s="39"/>
      <c r="B30" s="39"/>
      <c r="C30" s="39"/>
      <c r="D30" s="39"/>
      <c r="E30" s="40"/>
      <c r="F30" s="40"/>
      <c r="G30" s="39"/>
      <c r="H30" s="40"/>
      <c r="I30" s="41" t="str">
        <f>IF($A30="","",ROUND($F30+$H30*IFERROR(VLOOKUP($G30,Parameter!$A$28:$B$33,2,FALSE),0),2))</f>
        <v/>
      </c>
      <c r="J30" s="42"/>
      <c r="K30" s="42"/>
      <c r="L30" s="43" t="str">
        <f>IF($A30="","",IF(AND(Parameter!$B$4&gt;=Parameter!$B$5,$K30&gt;0),$K30,$J30))</f>
        <v/>
      </c>
      <c r="M30" s="44" t="str">
        <f>IF($A30="","",IFERROR(VLOOKUP($C30,Parameter!$A$8:$B$15,2,FALSE),0))</f>
        <v/>
      </c>
      <c r="N30" s="45" t="str">
        <f>IF($A30="","",IFERROR(VLOOKUP($D30,Parameter!$A$18:$B$25,2,FALSE),1))</f>
        <v/>
      </c>
      <c r="O30" s="46" t="str">
        <f>IF($A30="","",ROUND($I30*$L30*(1+$M30)*$N30,2))</f>
        <v/>
      </c>
      <c r="P30" s="39"/>
      <c r="Q30" s="47"/>
      <c r="R30" s="44" t="str">
        <f>IF($A30="","",IFERROR(VLOOKUP($P30,Nachlassrahmen!$A$2:$B$6,2,FALSE),0))</f>
        <v/>
      </c>
      <c r="S30" s="46" t="str">
        <f>IF($A30="","",ROUND($O30*$Q30,2))</f>
        <v/>
      </c>
      <c r="T30" s="46" t="str">
        <f>IF($A30="","",ROUND($O30-$S30,2))</f>
        <v/>
      </c>
      <c r="U30" s="46" t="str">
        <f>IF($A30="","",IF($F30&gt;0,ROUND($T30/$F30,2),""))</f>
        <v/>
      </c>
      <c r="V30" s="39"/>
      <c r="W30" s="48"/>
      <c r="X30" s="46" t="str">
        <f>IF($A30="","",ROUND($W30*IFERROR(VLOOKUP($V30,Parameter!$A$36:$B$40,2,FALSE),0),2))</f>
        <v/>
      </c>
      <c r="Y30" s="46" t="str">
        <f>IF($A30="","",ROUND($T30+$X30,2))</f>
        <v/>
      </c>
      <c r="Z30" s="39"/>
      <c r="AA30" s="49"/>
      <c r="AB30" s="39"/>
      <c r="AC30" s="39"/>
      <c r="AD30" s="50" t="str">
        <f>IF($A30="","",IF($Q30&gt;$R30,"Freigabe erforderlich",IF(OR($AA30="",$AB30="",$AC30=""),"Änderungsgrund fehlt","vollständig")))</f>
        <v/>
      </c>
    </row>
    <row r="31" spans="1:30" x14ac:dyDescent="0.25">
      <c r="A31" s="39"/>
      <c r="B31" s="39"/>
      <c r="C31" s="39"/>
      <c r="D31" s="39"/>
      <c r="E31" s="40"/>
      <c r="F31" s="40"/>
      <c r="G31" s="39"/>
      <c r="H31" s="40"/>
      <c r="I31" s="41" t="str">
        <f>IF($A31="","",ROUND($F31+$H31*IFERROR(VLOOKUP($G31,Parameter!$A$28:$B$33,2,FALSE),0),2))</f>
        <v/>
      </c>
      <c r="J31" s="42"/>
      <c r="K31" s="42"/>
      <c r="L31" s="43" t="str">
        <f>IF($A31="","",IF(AND(Parameter!$B$4&gt;=Parameter!$B$5,$K31&gt;0),$K31,$J31))</f>
        <v/>
      </c>
      <c r="M31" s="44" t="str">
        <f>IF($A31="","",IFERROR(VLOOKUP($C31,Parameter!$A$8:$B$15,2,FALSE),0))</f>
        <v/>
      </c>
      <c r="N31" s="45" t="str">
        <f>IF($A31="","",IFERROR(VLOOKUP($D31,Parameter!$A$18:$B$25,2,FALSE),1))</f>
        <v/>
      </c>
      <c r="O31" s="46" t="str">
        <f>IF($A31="","",ROUND($I31*$L31*(1+$M31)*$N31,2))</f>
        <v/>
      </c>
      <c r="P31" s="39"/>
      <c r="Q31" s="47"/>
      <c r="R31" s="44" t="str">
        <f>IF($A31="","",IFERROR(VLOOKUP($P31,Nachlassrahmen!$A$2:$B$6,2,FALSE),0))</f>
        <v/>
      </c>
      <c r="S31" s="46" t="str">
        <f>IF($A31="","",ROUND($O31*$Q31,2))</f>
        <v/>
      </c>
      <c r="T31" s="46" t="str">
        <f>IF($A31="","",ROUND($O31-$S31,2))</f>
        <v/>
      </c>
      <c r="U31" s="46" t="str">
        <f>IF($A31="","",IF($F31&gt;0,ROUND($T31/$F31,2),""))</f>
        <v/>
      </c>
      <c r="V31" s="39"/>
      <c r="W31" s="48"/>
      <c r="X31" s="46" t="str">
        <f>IF($A31="","",ROUND($W31*IFERROR(VLOOKUP($V31,Parameter!$A$36:$B$40,2,FALSE),0),2))</f>
        <v/>
      </c>
      <c r="Y31" s="46" t="str">
        <f>IF($A31="","",ROUND($T31+$X31,2))</f>
        <v/>
      </c>
      <c r="Z31" s="39"/>
      <c r="AA31" s="49"/>
      <c r="AB31" s="39"/>
      <c r="AC31" s="39"/>
      <c r="AD31" s="50" t="str">
        <f>IF($A31="","",IF($Q31&gt;$R31,"Freigabe erforderlich",IF(OR($AA31="",$AB31="",$AC31=""),"Änderungsgrund fehlt","vollständig")))</f>
        <v/>
      </c>
    </row>
    <row r="33" ht="20" customHeight="1" spans="1:25" x14ac:dyDescent="0.25">
      <c r="A33" s="6" t="s">
        <v>176</v>
      </c>
      <c r="B33" s="51">
        <f>COUNTA(A$2:A$31)</f>
        <v>6</v>
      </c>
      <c r="F33" s="52">
        <f>SUM(F$2:F$31)</f>
        <v>489.35</v>
      </c>
      <c r="O33" s="53">
        <f>SUM(O$2:O$31)</f>
        <v>3265087.65</v>
      </c>
      <c r="S33" s="53">
        <f>SUM(S$2:S$31)</f>
        <v>93112.29</v>
      </c>
      <c r="T33" s="53">
        <f>SUM(T$2:T$31)</f>
        <v>3171975.36</v>
      </c>
      <c r="U33" s="53">
        <f>IF(SUM(F$2:F$31)&gt;0,ROUND(SUM(T$2:T$31)/SUM(F$2:F$31),2),"")</f>
        <v>6482.02</v>
      </c>
      <c r="X33" s="53">
        <f>SUM(X$2:X$31)</f>
        <v>192000</v>
      </c>
      <c r="Y33" s="53">
        <f>SUM(Y$2:Y$31)</f>
        <v>3363975.36</v>
      </c>
    </row>
    <row r="35" ht="30" customHeight="1" spans="1:10" x14ac:dyDescent="0.25">
      <c r="A35" s="17"/>
      <c r="B35" s="9" t="s">
        <v>177</v>
      </c>
      <c r="C35" s="9"/>
      <c r="D35" s="9"/>
      <c r="E35" s="9"/>
      <c r="F35" s="9"/>
      <c r="G35" s="9"/>
      <c r="H35" s="9"/>
      <c r="I35" s="9"/>
      <c r="J35" s="9"/>
    </row>
  </sheetData>
  <sheetProtection sheet="1" insertRows="0" deleteRows="0" sort="0" autoFilter="0"/>
  <autoFilter ref="A1:AD1"/>
  <mergeCells count="1">
    <mergeCell ref="B35:J35"/>
  </mergeCells>
  <dataValidations count="24">
    <dataValidation type="list" showErrorMessage="1" errorTitle="Nicht in der Liste" error="Zulässig sind: Untergeschoss, Erdgeschoss, 1. Obergeschoss, 2. Obergeschoss, 3. Obergeschoss, 4. Obergeschoss, Dachgeschoss, Staffelgeschoss" sqref="C10:C31">
      <formula1>"Untergeschoss,Erdgeschoss,1. Obergeschoss,2. Obergeschoss,3. Obergeschoss,4. Obergeschoss,Dachgeschoss,Staffelgeschoss"</formula1>
    </dataValidation>
    <dataValidation type="list" showErrorMessage="1" errorTitle="Nicht in der Liste" error="Zulässig sind: Untergeschoss, Erdgeschoss, 1. Obergeschoss, 2. Obergeschoss, 3. Obergeschoss, 4. Obergeschoss, Dachgeschoss, Staffelgeschoss" sqref="C2:C31">
      <formula1>"Untergeschoss,Erdgeschoss,1. Obergeschoss,2. Obergeschoss,3. Obergeschoss,4. Obergeschoss,Dachgeschoss,Staffelgeschoss"</formula1>
    </dataValidation>
    <dataValidation type="list" showErrorMessage="1" errorTitle="Nicht in der Liste" error="Zulässig sind: Nord, Nordost, Ost, Südost, Süd, Südwest, West, Nordwest" sqref="D10:D31">
      <formula1>"Nord,Nordost,Ost,Südost,Süd,Südwest,West,Nordwest"</formula1>
    </dataValidation>
    <dataValidation type="list" showErrorMessage="1" errorTitle="Nicht in der Liste" error="Zulässig sind: Nord, Nordost, Ost, Südost, Süd, Südwest, West, Nordwest" sqref="D2:D31">
      <formula1>"Nord,Nordost,Ost,Südost,Süd,Südwest,West,Nordwest"</formula1>
    </dataValidation>
    <dataValidation type="decimal" allowBlank="1" showErrorMessage="1" errorTitle="Wert außerhalb des Bereichs" error="Zulässig sind Werte zwischen 1 und 12." sqref="E10:E31">
      <formula1>1</formula1>
      <formula2>12</formula2>
    </dataValidation>
    <dataValidation type="decimal" allowBlank="1" showErrorMessage="1" errorTitle="Wert außerhalb des Bereichs" error="Zulässig sind Werte zwischen 1 und 12." sqref="E2:E31">
      <formula1>1</formula1>
      <formula2>12</formula2>
    </dataValidation>
    <dataValidation type="decimal" allowBlank="1" showErrorMessage="1" errorTitle="Wert außerhalb des Bereichs" error="Zulässig sind Werte zwischen 1 und 1000." sqref="F10:F31">
      <formula1>1</formula1>
      <formula2>1000</formula2>
    </dataValidation>
    <dataValidation type="decimal" allowBlank="1" showErrorMessage="1" errorTitle="Wert außerhalb des Bereichs" error="Zulässig sind Werte zwischen 1 und 1000." sqref="F2:F31">
      <formula1>1</formula1>
      <formula2>1000</formula2>
    </dataValidation>
    <dataValidation type="list" showErrorMessage="1" errorTitle="Nicht in der Liste" error="Zulässig sind: keine, Balkon, Loggia, Dachterrasse, Terrasse, Garten" sqref="G10:G31">
      <formula1>"keine,Balkon,Loggia,Dachterrasse,Terrasse,Garten"</formula1>
    </dataValidation>
    <dataValidation type="list" showErrorMessage="1" errorTitle="Nicht in der Liste" error="Zulässig sind: keine, Balkon, Loggia, Dachterrasse, Terrasse, Garten" sqref="G2:G31">
      <formula1>"keine,Balkon,Loggia,Dachterrasse,Terrasse,Garten"</formula1>
    </dataValidation>
    <dataValidation type="decimal" allowBlank="1" showErrorMessage="1" errorTitle="Wert außerhalb des Bereichs" error="Zulässig sind Werte zwischen 0 und 500." sqref="H10:H31">
      <formula1>0</formula1>
      <formula2>500</formula2>
    </dataValidation>
    <dataValidation type="decimal" allowBlank="1" showErrorMessage="1" errorTitle="Wert außerhalb des Bereichs" error="Zulässig sind Werte zwischen 0 und 500." sqref="H2:H31">
      <formula1>0</formula1>
      <formula2>500</formula2>
    </dataValidation>
    <dataValidation type="decimal" allowBlank="1" showErrorMessage="1" errorTitle="Wert außerhalb des Bereichs" error="Zulässig sind Werte zwischen 500 und 30000." sqref="J10:K31">
      <formula1>500</formula1>
      <formula2>30000</formula2>
    </dataValidation>
    <dataValidation type="decimal" allowBlank="1" showErrorMessage="1" errorTitle="Wert außerhalb des Bereichs" error="Zulässig sind Werte zwischen 500 und 30000." sqref="J2:K31">
      <formula1>500</formula1>
      <formula2>30000</formula2>
    </dataValidation>
    <dataValidation type="list" showErrorMessage="1" errorTitle="Nicht in der Liste" error="Zulässig sind: 0 · kein Nachlass, 1 · bis 1 %, 2 · bis 3 %, 3 · bis 5 %, 4 · über 5 %" sqref="P10:P31">
      <formula1>"0 · kein Nachlass,1 · bis 1 %,2 · bis 3 %,3 · bis 5 %,4 · über 5 %"</formula1>
    </dataValidation>
    <dataValidation type="list" showErrorMessage="1" errorTitle="Nicht in der Liste" error="Zulässig sind: 0 · kein Nachlass, 1 · bis 1 %, 2 · bis 3 %, 3 · bis 5 %, 4 · über 5 %" sqref="P2:P31">
      <formula1>"0 · kein Nachlass,1 · bis 1 %,2 · bis 3 %,3 · bis 5 %,4 · über 5 %"</formula1>
    </dataValidation>
    <dataValidation type="decimal" allowBlank="1" showErrorMessage="1" errorTitle="Wert außerhalb des Bereichs" error="Zulässig sind Werte zwischen 0 und 0.15." sqref="Q10:Q31">
      <formula1>0</formula1>
      <formula2>0.15</formula2>
    </dataValidation>
    <dataValidation type="decimal" allowBlank="1" showErrorMessage="1" errorTitle="Wert außerhalb des Bereichs" error="Zulässig sind Werte zwischen 0 und 0.15." sqref="Q2:Q31">
      <formula1>0</formula1>
      <formula2>0.15</formula2>
    </dataValidation>
    <dataValidation type="list" showErrorMessage="1" errorTitle="Nicht in der Liste" error="Zulässig sind: keiner, Außenstellplatz, Carport, Duplex, Tiefgarage" sqref="V10:V31">
      <formula1>"keiner,Außenstellplatz,Carport,Duplex,Tiefgarage"</formula1>
    </dataValidation>
    <dataValidation type="list" showErrorMessage="1" errorTitle="Nicht in der Liste" error="Zulässig sind: keiner, Außenstellplatz, Carport, Duplex, Tiefgarage" sqref="V2:V31">
      <formula1>"keiner,Außenstellplatz,Carport,Duplex,Tiefgarage"</formula1>
    </dataValidation>
    <dataValidation type="decimal" allowBlank="1" showErrorMessage="1" errorTitle="Wert außerhalb des Bereichs" error="Zulässig sind Werte zwischen 0 und 4." sqref="W10:W31">
      <formula1>0</formula1>
      <formula2>4</formula2>
    </dataValidation>
    <dataValidation type="decimal" allowBlank="1" showErrorMessage="1" errorTitle="Wert außerhalb des Bereichs" error="Zulässig sind Werte zwischen 0 und 4." sqref="W2:W31">
      <formula1>0</formula1>
      <formula2>4</formula2>
    </dataValidation>
    <dataValidation type="list" showErrorMessage="1" errorTitle="Nicht in der Liste" error="Zulässig sind: Verfügbar, Reserviert, Fest reserviert, Verkauft" sqref="Z10:Z31">
      <formula1>"Verfügbar,Reserviert,Fest reserviert,Verkauft"</formula1>
    </dataValidation>
    <dataValidation type="list" showErrorMessage="1" errorTitle="Nicht in der Liste" error="Zulässig sind: Verfügbar, Reserviert, Fest reserviert, Verkauft" sqref="Z2:Z31">
      <formula1>"Verfügbar,Reserviert,Fest reserviert,Verkauft"</formula1>
    </dataValidation>
  </dataValidations>
  <pageMargins left="0.6" right="0.4" top="0.6" bottom="0.6" header="0.3" footer="0.3"/>
  <pageSetup paperSize="9" orientation="landscape" horizontalDpi="4294967295" verticalDpi="4294967295" scale="58" fitToWidth="1"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workbookViewId="0">
      <pane ySplit="1" topLeftCell="A2" activePane="bottomLeft" state="frozen"/>
      <selection pane="bottomLeft"/>
    </sheetView>
  </sheetViews>
  <sheetFormatPr defaultRowHeight="15" outlineLevelRow="0" outlineLevelCol="0" x14ac:dyDescent="55"/>
  <cols>
    <col min="1" max="1" width="18" style="1" customWidth="1"/>
    <col min="2" max="2" width="14" style="27" customWidth="1"/>
    <col min="3" max="3" width="34" style="1" customWidth="1"/>
    <col min="4" max="4" width="46" style="1" customWidth="1"/>
    <col min="5" max="5" width="30" style="1" customWidth="1"/>
    <col min="6" max="6" width="22" style="1" customWidth="1"/>
  </cols>
  <sheetData>
    <row r="1" ht="22" customHeight="1" spans="1:6" x14ac:dyDescent="0.25">
      <c r="A1" s="11" t="s">
        <v>178</v>
      </c>
      <c r="B1" s="34" t="s">
        <v>179</v>
      </c>
      <c r="C1" s="11" t="s">
        <v>180</v>
      </c>
      <c r="D1" s="11" t="s">
        <v>181</v>
      </c>
      <c r="E1" s="11" t="s">
        <v>182</v>
      </c>
      <c r="F1" s="11" t="s">
        <v>183</v>
      </c>
    </row>
    <row r="2" ht="13" customHeight="1" spans="1:6" x14ac:dyDescent="0.25">
      <c r="A2" s="13" t="s">
        <v>152</v>
      </c>
      <c r="B2" s="54">
        <v>0</v>
      </c>
      <c r="C2" s="14" t="s">
        <v>184</v>
      </c>
      <c r="D2" s="14" t="s">
        <v>104</v>
      </c>
      <c r="E2" s="14" t="s">
        <v>185</v>
      </c>
      <c r="F2" s="14" t="s">
        <v>186</v>
      </c>
    </row>
    <row r="3" ht="13" customHeight="1" spans="1:6" x14ac:dyDescent="0.25">
      <c r="A3" s="13" t="s">
        <v>157</v>
      </c>
      <c r="B3" s="54">
        <v>0.01</v>
      </c>
      <c r="C3" s="14" t="s">
        <v>187</v>
      </c>
      <c r="D3" s="14" t="s">
        <v>188</v>
      </c>
      <c r="E3" s="14" t="s">
        <v>189</v>
      </c>
      <c r="F3" s="14" t="s">
        <v>186</v>
      </c>
    </row>
    <row r="4" ht="23.5" customHeight="1" spans="1:6" x14ac:dyDescent="0.25">
      <c r="A4" s="13" t="s">
        <v>161</v>
      </c>
      <c r="B4" s="54">
        <v>0.03</v>
      </c>
      <c r="C4" s="14" t="s">
        <v>190</v>
      </c>
      <c r="D4" s="14" t="s">
        <v>191</v>
      </c>
      <c r="E4" s="14" t="s">
        <v>192</v>
      </c>
      <c r="F4" s="14" t="s">
        <v>41</v>
      </c>
    </row>
    <row r="5" ht="23.5" customHeight="1" spans="1:6" x14ac:dyDescent="0.25">
      <c r="A5" s="13" t="s">
        <v>170</v>
      </c>
      <c r="B5" s="54">
        <v>0.05</v>
      </c>
      <c r="C5" s="14" t="s">
        <v>31</v>
      </c>
      <c r="D5" s="14" t="s">
        <v>193</v>
      </c>
      <c r="E5" s="14" t="s">
        <v>194</v>
      </c>
      <c r="F5" s="14" t="s">
        <v>41</v>
      </c>
    </row>
    <row r="6" ht="23.5" customHeight="1" spans="1:6" x14ac:dyDescent="0.25">
      <c r="A6" s="13" t="s">
        <v>174</v>
      </c>
      <c r="B6" s="54">
        <v>0.1</v>
      </c>
      <c r="C6" s="14" t="s">
        <v>195</v>
      </c>
      <c r="D6" s="14" t="s">
        <v>196</v>
      </c>
      <c r="E6" s="14" t="s">
        <v>197</v>
      </c>
      <c r="F6" s="14" t="s">
        <v>41</v>
      </c>
    </row>
    <row r="8" ht="30" customHeight="1" spans="1:6" x14ac:dyDescent="0.25">
      <c r="A8" s="9" t="s">
        <v>198</v>
      </c>
      <c r="B8" s="9"/>
      <c r="C8" s="9"/>
      <c r="D8" s="9"/>
      <c r="E8" s="9"/>
      <c r="F8" s="9"/>
    </row>
  </sheetData>
  <sheetProtection sheet="1" insertRows="0" deleteRows="0" sort="0" autoFilter="0"/>
  <autoFilter ref="A1:F1"/>
  <mergeCells count="1">
    <mergeCell ref="A8:F8"/>
  </mergeCells>
  <pageMargins left="0.6" right="0.4" top="0.6" bottom="0.6" header="0.3" footer="0.3"/>
  <pageSetup paperSize="9" orientation="portrait" horizontalDpi="4294967295" verticalDpi="4294967295" scale="100" fitToWidth="1" fitToHeigh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workbookViewId="0">
      <pane ySplit="1" topLeftCell="A2" activePane="bottomLeft" state="frozen"/>
      <selection pane="bottomLeft"/>
    </sheetView>
  </sheetViews>
  <sheetFormatPr defaultRowHeight="15" outlineLevelRow="0" outlineLevelCol="0" x14ac:dyDescent="55"/>
  <cols>
    <col min="1" max="1" width="13" style="31" customWidth="1"/>
    <col min="2" max="2" width="10" style="1" customWidth="1"/>
    <col min="3" max="3" width="20" style="1" customWidth="1"/>
    <col min="4" max="4" width="12" style="1" customWidth="1"/>
    <col min="5" max="5" width="22" style="1" customWidth="1"/>
    <col min="6" max="7" width="16" style="1" customWidth="1"/>
    <col min="8" max="8" width="52" style="1" customWidth="1"/>
    <col min="9" max="9" width="22" style="1" customWidth="1"/>
    <col min="10" max="10" width="16" style="1" customWidth="1"/>
    <col min="11" max="11" width="18" style="1" customWidth="1"/>
  </cols>
  <sheetData>
    <row r="1" ht="22" customHeight="1" spans="1:11" x14ac:dyDescent="0.25">
      <c r="A1" s="38" t="s">
        <v>199</v>
      </c>
      <c r="B1" s="11" t="s">
        <v>200</v>
      </c>
      <c r="C1" s="11" t="s">
        <v>201</v>
      </c>
      <c r="D1" s="11" t="s">
        <v>122</v>
      </c>
      <c r="E1" s="11" t="s">
        <v>202</v>
      </c>
      <c r="F1" s="11" t="s">
        <v>203</v>
      </c>
      <c r="G1" s="11" t="s">
        <v>204</v>
      </c>
      <c r="H1" s="11" t="s">
        <v>148</v>
      </c>
      <c r="I1" s="11" t="s">
        <v>30</v>
      </c>
      <c r="J1" s="11" t="s">
        <v>205</v>
      </c>
      <c r="K1" s="11" t="s">
        <v>206</v>
      </c>
    </row>
    <row r="2" ht="23.5" customHeight="1" spans="1:11" x14ac:dyDescent="0.25">
      <c r="A2" s="55">
        <v>46233</v>
      </c>
      <c r="B2" s="56" t="s">
        <v>207</v>
      </c>
      <c r="C2" s="56" t="s">
        <v>154</v>
      </c>
      <c r="D2" s="56" t="s">
        <v>156</v>
      </c>
      <c r="E2" s="56" t="s">
        <v>136</v>
      </c>
      <c r="F2" s="56" t="s">
        <v>208</v>
      </c>
      <c r="G2" s="56" t="s">
        <v>209</v>
      </c>
      <c r="H2" s="57" t="s">
        <v>210</v>
      </c>
      <c r="I2" s="56" t="s">
        <v>211</v>
      </c>
      <c r="J2" s="56" t="s">
        <v>41</v>
      </c>
      <c r="K2" s="58" t="str">
        <f>IF($A2="","",IF(AND($C2&lt;&gt;"",$D2&lt;&gt;"",$E2&lt;&gt;"",$H2&lt;&gt;""),"vollständig","Pflichtangabe fehlt"))</f>
        <v>vollständig</v>
      </c>
    </row>
    <row r="3" ht="13" customHeight="1" spans="1:11" x14ac:dyDescent="0.25">
      <c r="A3" s="55">
        <v>46238</v>
      </c>
      <c r="B3" s="56" t="s">
        <v>212</v>
      </c>
      <c r="C3" s="56" t="s">
        <v>163</v>
      </c>
      <c r="D3" s="56" t="s">
        <v>160</v>
      </c>
      <c r="E3" s="56" t="s">
        <v>136</v>
      </c>
      <c r="F3" s="56" t="s">
        <v>208</v>
      </c>
      <c r="G3" s="56" t="s">
        <v>213</v>
      </c>
      <c r="H3" s="57" t="s">
        <v>214</v>
      </c>
      <c r="I3" s="56" t="s">
        <v>211</v>
      </c>
      <c r="J3" s="56" t="s">
        <v>41</v>
      </c>
      <c r="K3" s="58" t="str">
        <f>IF($A3="","",IF(AND($C3&lt;&gt;"",$D3&lt;&gt;"",$E3&lt;&gt;"",$H3&lt;&gt;""),"vollständig","Pflichtangabe fehlt"))</f>
        <v>vollständig</v>
      </c>
    </row>
    <row r="4" ht="13" customHeight="1" spans="1:11" x14ac:dyDescent="0.25">
      <c r="A4" s="55">
        <v>46249</v>
      </c>
      <c r="B4" s="56" t="s">
        <v>215</v>
      </c>
      <c r="C4" s="56" t="s">
        <v>171</v>
      </c>
      <c r="D4" s="56" t="s">
        <v>173</v>
      </c>
      <c r="E4" s="56" t="s">
        <v>136</v>
      </c>
      <c r="F4" s="56" t="s">
        <v>208</v>
      </c>
      <c r="G4" s="56" t="s">
        <v>216</v>
      </c>
      <c r="H4" s="57" t="s">
        <v>217</v>
      </c>
      <c r="I4" s="56" t="s">
        <v>31</v>
      </c>
      <c r="J4" s="56" t="s">
        <v>41</v>
      </c>
      <c r="K4" s="58" t="str">
        <f>IF($A4="","",IF(AND($C4&lt;&gt;"",$D4&lt;&gt;"",$E4&lt;&gt;"",$H4&lt;&gt;""),"vollständig","Pflichtangabe fehlt"))</f>
        <v>vollständig</v>
      </c>
    </row>
    <row r="5" spans="1:11" x14ac:dyDescent="0.25">
      <c r="A5" s="55"/>
      <c r="B5" s="56"/>
      <c r="C5" s="56"/>
      <c r="D5" s="56"/>
      <c r="E5" s="56"/>
      <c r="F5" s="56"/>
      <c r="G5" s="56"/>
      <c r="H5" s="57"/>
      <c r="I5" s="56"/>
      <c r="J5" s="56"/>
      <c r="K5" s="58" t="str">
        <f>IF($A5="","",IF(AND($C5&lt;&gt;"",$D5&lt;&gt;"",$E5&lt;&gt;"",$H5&lt;&gt;""),"vollständig","Pflichtangabe fehlt"))</f>
        <v/>
      </c>
    </row>
    <row r="6" spans="1:11" x14ac:dyDescent="0.25">
      <c r="A6" s="55"/>
      <c r="B6" s="56"/>
      <c r="C6" s="56"/>
      <c r="D6" s="56"/>
      <c r="E6" s="56"/>
      <c r="F6" s="56"/>
      <c r="G6" s="56"/>
      <c r="H6" s="57"/>
      <c r="I6" s="56"/>
      <c r="J6" s="56"/>
      <c r="K6" s="58" t="str">
        <f>IF($A6="","",IF(AND($C6&lt;&gt;"",$D6&lt;&gt;"",$E6&lt;&gt;"",$H6&lt;&gt;""),"vollständig","Pflichtangabe fehlt"))</f>
        <v/>
      </c>
    </row>
    <row r="7" spans="1:11" x14ac:dyDescent="0.25">
      <c r="A7" s="55"/>
      <c r="B7" s="56"/>
      <c r="C7" s="56"/>
      <c r="D7" s="56"/>
      <c r="E7" s="56"/>
      <c r="F7" s="56"/>
      <c r="G7" s="56"/>
      <c r="H7" s="57"/>
      <c r="I7" s="56"/>
      <c r="J7" s="56"/>
      <c r="K7" s="58" t="str">
        <f>IF($A7="","",IF(AND($C7&lt;&gt;"",$D7&lt;&gt;"",$E7&lt;&gt;"",$H7&lt;&gt;""),"vollständig","Pflichtangabe fehlt"))</f>
        <v/>
      </c>
    </row>
    <row r="8" spans="1:11" x14ac:dyDescent="0.25">
      <c r="A8" s="55"/>
      <c r="B8" s="56"/>
      <c r="C8" s="56"/>
      <c r="D8" s="56"/>
      <c r="E8" s="56"/>
      <c r="F8" s="56"/>
      <c r="G8" s="56"/>
      <c r="H8" s="57"/>
      <c r="I8" s="56"/>
      <c r="J8" s="56"/>
      <c r="K8" s="58" t="str">
        <f>IF($A8="","",IF(AND($C8&lt;&gt;"",$D8&lt;&gt;"",$E8&lt;&gt;"",$H8&lt;&gt;""),"vollständig","Pflichtangabe fehlt"))</f>
        <v/>
      </c>
    </row>
    <row r="9" spans="1:11" x14ac:dyDescent="0.25">
      <c r="A9" s="55"/>
      <c r="B9" s="56"/>
      <c r="C9" s="56"/>
      <c r="D9" s="56"/>
      <c r="E9" s="56"/>
      <c r="F9" s="56"/>
      <c r="G9" s="56"/>
      <c r="H9" s="57"/>
      <c r="I9" s="56"/>
      <c r="J9" s="56"/>
      <c r="K9" s="58" t="str">
        <f>IF($A9="","",IF(AND($C9&lt;&gt;"",$D9&lt;&gt;"",$E9&lt;&gt;"",$H9&lt;&gt;""),"vollständig","Pflichtangabe fehlt"))</f>
        <v/>
      </c>
    </row>
    <row r="10" spans="1:11" x14ac:dyDescent="0.25">
      <c r="A10" s="55"/>
      <c r="B10" s="56"/>
      <c r="C10" s="56"/>
      <c r="D10" s="56"/>
      <c r="E10" s="56"/>
      <c r="F10" s="56"/>
      <c r="G10" s="56"/>
      <c r="H10" s="57"/>
      <c r="I10" s="56"/>
      <c r="J10" s="56"/>
      <c r="K10" s="58" t="str">
        <f>IF($A10="","",IF(AND($C10&lt;&gt;"",$D10&lt;&gt;"",$E10&lt;&gt;"",$H10&lt;&gt;""),"vollständig","Pflichtangabe fehlt"))</f>
        <v/>
      </c>
    </row>
    <row r="11" spans="1:11" x14ac:dyDescent="0.25">
      <c r="A11" s="55"/>
      <c r="B11" s="56"/>
      <c r="C11" s="56"/>
      <c r="D11" s="56"/>
      <c r="E11" s="56"/>
      <c r="F11" s="56"/>
      <c r="G11" s="56"/>
      <c r="H11" s="57"/>
      <c r="I11" s="56"/>
      <c r="J11" s="56"/>
      <c r="K11" s="58" t="str">
        <f>IF($A11="","",IF(AND($C11&lt;&gt;"",$D11&lt;&gt;"",$E11&lt;&gt;"",$H11&lt;&gt;""),"vollständig","Pflichtangabe fehlt"))</f>
        <v/>
      </c>
    </row>
    <row r="12" spans="1:11" x14ac:dyDescent="0.25">
      <c r="A12" s="55"/>
      <c r="B12" s="56"/>
      <c r="C12" s="56"/>
      <c r="D12" s="56"/>
      <c r="E12" s="56"/>
      <c r="F12" s="56"/>
      <c r="G12" s="56"/>
      <c r="H12" s="57"/>
      <c r="I12" s="56"/>
      <c r="J12" s="56"/>
      <c r="K12" s="58" t="str">
        <f>IF($A12="","",IF(AND($C12&lt;&gt;"",$D12&lt;&gt;"",$E12&lt;&gt;"",$H12&lt;&gt;""),"vollständig","Pflichtangabe fehlt"))</f>
        <v/>
      </c>
    </row>
    <row r="13" spans="1:11" x14ac:dyDescent="0.25">
      <c r="A13" s="55"/>
      <c r="B13" s="56"/>
      <c r="C13" s="56"/>
      <c r="D13" s="56"/>
      <c r="E13" s="56"/>
      <c r="F13" s="56"/>
      <c r="G13" s="56"/>
      <c r="H13" s="57"/>
      <c r="I13" s="56"/>
      <c r="J13" s="56"/>
      <c r="K13" s="58" t="str">
        <f>IF($A13="","",IF(AND($C13&lt;&gt;"",$D13&lt;&gt;"",$E13&lt;&gt;"",$H13&lt;&gt;""),"vollständig","Pflichtangabe fehlt"))</f>
        <v/>
      </c>
    </row>
    <row r="14" spans="1:11" x14ac:dyDescent="0.25">
      <c r="A14" s="55"/>
      <c r="B14" s="56"/>
      <c r="C14" s="56"/>
      <c r="D14" s="56"/>
      <c r="E14" s="56"/>
      <c r="F14" s="56"/>
      <c r="G14" s="56"/>
      <c r="H14" s="57"/>
      <c r="I14" s="56"/>
      <c r="J14" s="56"/>
      <c r="K14" s="58" t="str">
        <f>IF($A14="","",IF(AND($C14&lt;&gt;"",$D14&lt;&gt;"",$E14&lt;&gt;"",$H14&lt;&gt;""),"vollständig","Pflichtangabe fehlt"))</f>
        <v/>
      </c>
    </row>
    <row r="15" spans="1:11" x14ac:dyDescent="0.25">
      <c r="A15" s="55"/>
      <c r="B15" s="56"/>
      <c r="C15" s="56"/>
      <c r="D15" s="56"/>
      <c r="E15" s="56"/>
      <c r="F15" s="56"/>
      <c r="G15" s="56"/>
      <c r="H15" s="57"/>
      <c r="I15" s="56"/>
      <c r="J15" s="56"/>
      <c r="K15" s="58" t="str">
        <f>IF($A15="","",IF(AND($C15&lt;&gt;"",$D15&lt;&gt;"",$E15&lt;&gt;"",$H15&lt;&gt;""),"vollständig","Pflichtangabe fehlt"))</f>
        <v/>
      </c>
    </row>
    <row r="16" spans="1:11" x14ac:dyDescent="0.25">
      <c r="A16" s="55"/>
      <c r="B16" s="56"/>
      <c r="C16" s="56"/>
      <c r="D16" s="56"/>
      <c r="E16" s="56"/>
      <c r="F16" s="56"/>
      <c r="G16" s="56"/>
      <c r="H16" s="57"/>
      <c r="I16" s="56"/>
      <c r="J16" s="56"/>
      <c r="K16" s="58" t="str">
        <f>IF($A16="","",IF(AND($C16&lt;&gt;"",$D16&lt;&gt;"",$E16&lt;&gt;"",$H16&lt;&gt;""),"vollständig","Pflichtangabe fehlt"))</f>
        <v/>
      </c>
    </row>
    <row r="17" spans="1:11" x14ac:dyDescent="0.25">
      <c r="A17" s="55"/>
      <c r="B17" s="56"/>
      <c r="C17" s="56"/>
      <c r="D17" s="56"/>
      <c r="E17" s="56"/>
      <c r="F17" s="56"/>
      <c r="G17" s="56"/>
      <c r="H17" s="57"/>
      <c r="I17" s="56"/>
      <c r="J17" s="56"/>
      <c r="K17" s="58" t="str">
        <f>IF($A17="","",IF(AND($C17&lt;&gt;"",$D17&lt;&gt;"",$E17&lt;&gt;"",$H17&lt;&gt;""),"vollständig","Pflichtangabe fehlt"))</f>
        <v/>
      </c>
    </row>
    <row r="18" spans="1:11" x14ac:dyDescent="0.25">
      <c r="A18" s="55"/>
      <c r="B18" s="56"/>
      <c r="C18" s="56"/>
      <c r="D18" s="56"/>
      <c r="E18" s="56"/>
      <c r="F18" s="56"/>
      <c r="G18" s="56"/>
      <c r="H18" s="57"/>
      <c r="I18" s="56"/>
      <c r="J18" s="56"/>
      <c r="K18" s="58" t="str">
        <f>IF($A18="","",IF(AND($C18&lt;&gt;"",$D18&lt;&gt;"",$E18&lt;&gt;"",$H18&lt;&gt;""),"vollständig","Pflichtangabe fehlt"))</f>
        <v/>
      </c>
    </row>
    <row r="19" spans="1:11" x14ac:dyDescent="0.25">
      <c r="A19" s="55"/>
      <c r="B19" s="56"/>
      <c r="C19" s="56"/>
      <c r="D19" s="56"/>
      <c r="E19" s="56"/>
      <c r="F19" s="56"/>
      <c r="G19" s="56"/>
      <c r="H19" s="57"/>
      <c r="I19" s="56"/>
      <c r="J19" s="56"/>
      <c r="K19" s="58" t="str">
        <f>IF($A19="","",IF(AND($C19&lt;&gt;"",$D19&lt;&gt;"",$E19&lt;&gt;"",$H19&lt;&gt;""),"vollständig","Pflichtangabe fehlt"))</f>
        <v/>
      </c>
    </row>
    <row r="20" spans="1:11" x14ac:dyDescent="0.25">
      <c r="A20" s="55"/>
      <c r="B20" s="56"/>
      <c r="C20" s="56"/>
      <c r="D20" s="56"/>
      <c r="E20" s="56"/>
      <c r="F20" s="56"/>
      <c r="G20" s="56"/>
      <c r="H20" s="57"/>
      <c r="I20" s="56"/>
      <c r="J20" s="56"/>
      <c r="K20" s="58" t="str">
        <f>IF($A20="","",IF(AND($C20&lt;&gt;"",$D20&lt;&gt;"",$E20&lt;&gt;"",$H20&lt;&gt;""),"vollständig","Pflichtangabe fehlt"))</f>
        <v/>
      </c>
    </row>
    <row r="21" spans="1:11" x14ac:dyDescent="0.25">
      <c r="A21" s="55"/>
      <c r="B21" s="56"/>
      <c r="C21" s="56"/>
      <c r="D21" s="56"/>
      <c r="E21" s="56"/>
      <c r="F21" s="56"/>
      <c r="G21" s="56"/>
      <c r="H21" s="57"/>
      <c r="I21" s="56"/>
      <c r="J21" s="56"/>
      <c r="K21" s="58" t="str">
        <f>IF($A21="","",IF(AND($C21&lt;&gt;"",$D21&lt;&gt;"",$E21&lt;&gt;"",$H21&lt;&gt;""),"vollständig","Pflichtangabe fehlt"))</f>
        <v/>
      </c>
    </row>
    <row r="22" spans="1:11" x14ac:dyDescent="0.25">
      <c r="A22" s="55"/>
      <c r="B22" s="56"/>
      <c r="C22" s="56"/>
      <c r="D22" s="56"/>
      <c r="E22" s="56"/>
      <c r="F22" s="56"/>
      <c r="G22" s="56"/>
      <c r="H22" s="57"/>
      <c r="I22" s="56"/>
      <c r="J22" s="56"/>
      <c r="K22" s="58" t="str">
        <f>IF($A22="","",IF(AND($C22&lt;&gt;"",$D22&lt;&gt;"",$E22&lt;&gt;"",$H22&lt;&gt;""),"vollständig","Pflichtangabe fehlt"))</f>
        <v/>
      </c>
    </row>
    <row r="23" spans="1:11" x14ac:dyDescent="0.25">
      <c r="A23" s="55"/>
      <c r="B23" s="56"/>
      <c r="C23" s="56"/>
      <c r="D23" s="56"/>
      <c r="E23" s="56"/>
      <c r="F23" s="56"/>
      <c r="G23" s="56"/>
      <c r="H23" s="57"/>
      <c r="I23" s="56"/>
      <c r="J23" s="56"/>
      <c r="K23" s="58" t="str">
        <f>IF($A23="","",IF(AND($C23&lt;&gt;"",$D23&lt;&gt;"",$E23&lt;&gt;"",$H23&lt;&gt;""),"vollständig","Pflichtangabe fehlt"))</f>
        <v/>
      </c>
    </row>
    <row r="24" spans="1:11" x14ac:dyDescent="0.25">
      <c r="A24" s="55"/>
      <c r="B24" s="56"/>
      <c r="C24" s="56"/>
      <c r="D24" s="56"/>
      <c r="E24" s="56"/>
      <c r="F24" s="56"/>
      <c r="G24" s="56"/>
      <c r="H24" s="57"/>
      <c r="I24" s="56"/>
      <c r="J24" s="56"/>
      <c r="K24" s="58" t="str">
        <f>IF($A24="","",IF(AND($C24&lt;&gt;"",$D24&lt;&gt;"",$E24&lt;&gt;"",$H24&lt;&gt;""),"vollständig","Pflichtangabe fehlt"))</f>
        <v/>
      </c>
    </row>
    <row r="25" spans="1:11" x14ac:dyDescent="0.25">
      <c r="A25" s="55"/>
      <c r="B25" s="56"/>
      <c r="C25" s="56"/>
      <c r="D25" s="56"/>
      <c r="E25" s="56"/>
      <c r="F25" s="56"/>
      <c r="G25" s="56"/>
      <c r="H25" s="57"/>
      <c r="I25" s="56"/>
      <c r="J25" s="56"/>
      <c r="K25" s="58" t="str">
        <f>IF($A25="","",IF(AND($C25&lt;&gt;"",$D25&lt;&gt;"",$E25&lt;&gt;"",$H25&lt;&gt;""),"vollständig","Pflichtangabe fehlt"))</f>
        <v/>
      </c>
    </row>
    <row r="26" spans="1:11" x14ac:dyDescent="0.25">
      <c r="A26" s="55"/>
      <c r="B26" s="56"/>
      <c r="C26" s="56"/>
      <c r="D26" s="56"/>
      <c r="E26" s="56"/>
      <c r="F26" s="56"/>
      <c r="G26" s="56"/>
      <c r="H26" s="57"/>
      <c r="I26" s="56"/>
      <c r="J26" s="56"/>
      <c r="K26" s="58" t="str">
        <f>IF($A26="","",IF(AND($C26&lt;&gt;"",$D26&lt;&gt;"",$E26&lt;&gt;"",$H26&lt;&gt;""),"vollständig","Pflichtangabe fehlt"))</f>
        <v/>
      </c>
    </row>
    <row r="27" spans="1:11" x14ac:dyDescent="0.25">
      <c r="A27" s="55"/>
      <c r="B27" s="56"/>
      <c r="C27" s="56"/>
      <c r="D27" s="56"/>
      <c r="E27" s="56"/>
      <c r="F27" s="56"/>
      <c r="G27" s="56"/>
      <c r="H27" s="57"/>
      <c r="I27" s="56"/>
      <c r="J27" s="56"/>
      <c r="K27" s="58" t="str">
        <f>IF($A27="","",IF(AND($C27&lt;&gt;"",$D27&lt;&gt;"",$E27&lt;&gt;"",$H27&lt;&gt;""),"vollständig","Pflichtangabe fehlt"))</f>
        <v/>
      </c>
    </row>
    <row r="28" spans="1:11" x14ac:dyDescent="0.25">
      <c r="A28" s="55"/>
      <c r="B28" s="56"/>
      <c r="C28" s="56"/>
      <c r="D28" s="56"/>
      <c r="E28" s="56"/>
      <c r="F28" s="56"/>
      <c r="G28" s="56"/>
      <c r="H28" s="57"/>
      <c r="I28" s="56"/>
      <c r="J28" s="56"/>
      <c r="K28" s="58" t="str">
        <f>IF($A28="","",IF(AND($C28&lt;&gt;"",$D28&lt;&gt;"",$E28&lt;&gt;"",$H28&lt;&gt;""),"vollständig","Pflichtangabe fehlt"))</f>
        <v/>
      </c>
    </row>
    <row r="29" spans="1:11" x14ac:dyDescent="0.25">
      <c r="A29" s="55"/>
      <c r="B29" s="56"/>
      <c r="C29" s="56"/>
      <c r="D29" s="56"/>
      <c r="E29" s="56"/>
      <c r="F29" s="56"/>
      <c r="G29" s="56"/>
      <c r="H29" s="57"/>
      <c r="I29" s="56"/>
      <c r="J29" s="56"/>
      <c r="K29" s="58" t="str">
        <f>IF($A29="","",IF(AND($C29&lt;&gt;"",$D29&lt;&gt;"",$E29&lt;&gt;"",$H29&lt;&gt;""),"vollständig","Pflichtangabe fehlt"))</f>
        <v/>
      </c>
    </row>
    <row r="30" spans="1:11" x14ac:dyDescent="0.25">
      <c r="A30" s="55"/>
      <c r="B30" s="56"/>
      <c r="C30" s="56"/>
      <c r="D30" s="56"/>
      <c r="E30" s="56"/>
      <c r="F30" s="56"/>
      <c r="G30" s="56"/>
      <c r="H30" s="57"/>
      <c r="I30" s="56"/>
      <c r="J30" s="56"/>
      <c r="K30" s="58" t="str">
        <f>IF($A30="","",IF(AND($C30&lt;&gt;"",$D30&lt;&gt;"",$E30&lt;&gt;"",$H30&lt;&gt;""),"vollständig","Pflichtangabe fehlt"))</f>
        <v/>
      </c>
    </row>
    <row r="31" spans="1:11" x14ac:dyDescent="0.25">
      <c r="A31" s="55"/>
      <c r="B31" s="56"/>
      <c r="C31" s="56"/>
      <c r="D31" s="56"/>
      <c r="E31" s="56"/>
      <c r="F31" s="56"/>
      <c r="G31" s="56"/>
      <c r="H31" s="57"/>
      <c r="I31" s="56"/>
      <c r="J31" s="56"/>
      <c r="K31" s="58" t="str">
        <f>IF($A31="","",IF(AND($C31&lt;&gt;"",$D31&lt;&gt;"",$E31&lt;&gt;"",$H31&lt;&gt;""),"vollständig","Pflichtangabe fehlt"))</f>
        <v/>
      </c>
    </row>
  </sheetData>
  <sheetProtection sheet="1" insertRows="0" deleteRows="0" sort="0" autoFilter="0"/>
  <autoFilter ref="A1:K1"/>
  <dataValidations count="2">
    <dataValidation type="list" allowBlank="1" showErrorMessage="1" errorTitle="Nicht in der Liste" error="Zulässig sind: ja, nein" sqref="J10:J31">
      <formula1>"ja,nein"</formula1>
    </dataValidation>
    <dataValidation type="list" allowBlank="1" showErrorMessage="1" errorTitle="Nicht in der Liste" error="Zulässig sind: ja, nein" sqref="J2:J31">
      <formula1>"ja,nein"</formula1>
    </dataValidation>
  </dataValidations>
  <pageMargins left="0.6" right="0.4" top="0.6" bottom="0.6" header="0.3" footer="0.3"/>
  <pageSetup paperSize="9" orientation="portrait" horizontalDpi="4294967295" verticalDpi="4294967295" scale="100"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Deckblatt</vt:lpstr>
      <vt:lpstr>Preisbestandteile</vt:lpstr>
      <vt:lpstr>Parameter</vt:lpstr>
      <vt:lpstr>Einheiten</vt:lpstr>
      <vt:lpstr>Nachlassrahmen</vt:lpstr>
      <vt:lpstr>Änderungsprotokoll</vt:lpstr>
    </vt:vector>
  </TitlesOfParts>
  <Company>MyInvest Pro</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MyInvest Pro</dc:creator>
  <dc:title>Preisliste Neubauprojekt</dc:title>
  <dc:subject/>
  <dc:description/>
  <cp:keywords/>
  <cp:category/>
  <cp:lastModifiedBy>MyInvest Pro</cp:lastModifiedBy>
  <dcterms:created xsi:type="dcterms:W3CDTF">2026-08-16T00:00:00Z</dcterms:created>
  <dcterms:modified xsi:type="dcterms:W3CDTF">2026-08-16T00:00:00Z</dcterms:modified>
</cp:coreProperties>
</file>