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ckblatt" state="visible" r:id="rId4"/>
    <sheet sheetId="2" name="Parameter" state="visible" r:id="rId5"/>
    <sheet sheetId="3" name="Deals" state="visible" r:id="rId6"/>
    <sheet sheetId="4" name="Beteiligungen" state="visible" r:id="rId7"/>
    <sheet sheetId="5" name="Auszahlung je Person" state="visible" r:id="rId8"/>
  </sheets>
  <definedNames>
    <definedName name="_xlnm.Print_Area" localSheetId="0">'Deckblatt'!$A1:$B19</definedName>
    <definedName name="_xlnm.Print_Area" localSheetId="1">'Parameter'!$A1:$C9</definedName>
    <definedName name="_xlnm.Print_Titles" localSheetId="1">'Parameter'!$1:$1</definedName>
    <definedName name="_xlnm.Print_Area" localSheetId="2">'Deals'!$A1:$O25</definedName>
    <definedName name="_xlnm.Print_Titles" localSheetId="2">'Deals'!$1:$1</definedName>
    <definedName name="_xlnm.Print_Area" localSheetId="3">'Beteiligungen'!$A1:$N43</definedName>
    <definedName name="_xlnm.Print_Titles" localSheetId="3">'Beteiligungen'!$1:$1</definedName>
    <definedName name="_xlnm.Print_Area" localSheetId="4">'Auszahlung je Person'!$A1:$I19</definedName>
    <definedName name="_xlnm.Print_Titles" localSheetId="4">'Auszahlung je Person'!$1:$1</definedName>
  </definedNames>
  <calcPr calcId="171027"/>
</workbook>
</file>

<file path=xl/sharedStrings.xml><?xml version="1.0" encoding="utf-8"?>
<sst xmlns="http://schemas.openxmlformats.org/spreadsheetml/2006/main" count="143" uniqueCount="100">
  <si>
    <t>Teilungsschlüssel-Modell</t>
  </si>
  <si>
    <t>Mehrere Deals, je eigener Schlüssel: Summenkontrolle auf 100 Prozent und Auszahlung je Beteiligtem.</t>
  </si>
  <si>
    <t>Stand</t>
  </si>
  <si>
    <t>16.08.2026</t>
  </si>
  <si>
    <t>Version</t>
  </si>
  <si>
    <t>Herausgeber</t>
  </si>
  <si>
    <t>MyInvest Pro · myinvest-pro.de</t>
  </si>
  <si>
    <t>Annahmen</t>
  </si>
  <si>
    <t>Beispielabrechnung</t>
  </si>
  <si>
    <t>4 Deals, 10 Beteiligungen, 5 Personen</t>
  </si>
  <si>
    <t>Umsatzsteuer</t>
  </si>
  <si>
    <t>19 % — nur für Beteiligte, die eine eigene Rechnung stellen</t>
  </si>
  <si>
    <t>Fälligkeit</t>
  </si>
  <si>
    <t>bei Zahlungseingang des Käufers, Zahlungsziel 14 Tage</t>
  </si>
  <si>
    <t>Absichtlicher Fehlerfall</t>
  </si>
  <si>
    <t>1 Deal ist zu 90 statt 100 Prozent verteilt — daran zeigt die Summenkontrolle, wofür sie da ist</t>
  </si>
  <si>
    <t>Stichtag</t>
  </si>
  <si>
    <t>Was die Mappe nicht ist</t>
  </si>
  <si>
    <t>keine Teilungsvereinbarung und keine Aussage über einen angemessenen Schlüssel — sie rechnet nach, was vereinbart wurde</t>
  </si>
  <si>
    <t>Unverbindliche Arbeitshilfe. Ersetzt keine Rechts-, Steuer- oder Finanzberatung. Alle eingetragenen Zahlen sind Beispielwerte und keine Marktdaten — die Mappe rechnet mit den Werten, die Sie selbst eintragen. Stand: 16.08.2026 · Version 1.</t>
  </si>
  <si>
    <t>Parameter</t>
  </si>
  <si>
    <t>Wert</t>
  </si>
  <si>
    <t>Erläuterung und Wirkung</t>
  </si>
  <si>
    <t>Abrechnungsrahmen</t>
  </si>
  <si>
    <t>Stichtag dieser Abrechnung</t>
  </si>
  <si>
    <t>Bezugstag für Fälligkeiten. Bewusst kein TODAY().</t>
  </si>
  <si>
    <t>Umsatzsteuersatz</t>
  </si>
  <si>
    <t>Gilt nur für Beteiligte, die eine eigene Rechnung stellen. Bei angestellten Vertrieblern fällt keine Umsatzsteuer an — deshalb steht die Frage in Blatt „Beteiligungen" je Zeile und nicht hier.</t>
  </si>
  <si>
    <t>Auszahlung erfolgt</t>
  </si>
  <si>
    <t>bei Zahlungseingang des Käufers</t>
  </si>
  <si>
    <t>Der Zeitpunkt gehört in die Teilungsvereinbarung, nicht in die Abrechnung. Er steht hier, damit die Fälligkeitsspalte eine benannte Grundlage hat.</t>
  </si>
  <si>
    <t>Zahlungsziel in Tagen</t>
  </si>
  <si>
    <t>Ab dem oben gewählten Zeitpunkt. Bestimmt die Spalte „Fällig am".</t>
  </si>
  <si>
    <t>Diese Mappe rechnet eine vereinbarte Teilung nach. Sie ersetzt die Teilungsvereinbarung nicht und trifft keine Aussage darüber, welcher Schlüssel angemessen ist — das ist eine Verhandlung zwischen den Beteiligten und gehört vor den ersten Kundenkontakt, nicht hinter die Beurkundung.</t>
  </si>
  <si>
    <t>Deal-Nr.</t>
  </si>
  <si>
    <t>Projekt</t>
  </si>
  <si>
    <t>Einheit</t>
  </si>
  <si>
    <t>Käufer</t>
  </si>
  <si>
    <t>Beurkundung am</t>
  </si>
  <si>
    <t>Kaufpreis netto</t>
  </si>
  <si>
    <t>Provisionssatz</t>
  </si>
  <si>
    <t>Provision netto</t>
  </si>
  <si>
    <t>Provision brutto</t>
  </si>
  <si>
    <t>Verteilte Anteile</t>
  </si>
  <si>
    <t>Summenkontrolle</t>
  </si>
  <si>
    <t>Verteilt netto</t>
  </si>
  <si>
    <t>Nicht verteilt</t>
  </si>
  <si>
    <t>Status</t>
  </si>
  <si>
    <t>Bemerkung</t>
  </si>
  <si>
    <t>D-01</t>
  </si>
  <si>
    <t>Wohnpark Beispielstraße</t>
  </si>
  <si>
    <t>WE 02</t>
  </si>
  <si>
    <t>K. Hoffmann</t>
  </si>
  <si>
    <t>gezahlt</t>
  </si>
  <si>
    <t>D-02</t>
  </si>
  <si>
    <t>WE 04</t>
  </si>
  <si>
    <t>L. Mertens</t>
  </si>
  <si>
    <t>D-03</t>
  </si>
  <si>
    <t>Quartier Musterweg</t>
  </si>
  <si>
    <t>WE 11</t>
  </si>
  <si>
    <t>S. Aydin</t>
  </si>
  <si>
    <t>beurkundet</t>
  </si>
  <si>
    <t>D-04</t>
  </si>
  <si>
    <t>WE 14</t>
  </si>
  <si>
    <t>R. Baumann</t>
  </si>
  <si>
    <t>Summe</t>
  </si>
  <si>
    <t>Die Spalte „Nicht verteilt" ist die Geldfassung der Summenkontrolle: Sie zeigt den Betrag, für den es noch keinen Empfänger gibt. Solange dort etwas steht, ist die Abrechnung nicht abgeschlossen — auch wenn jeder einzelne Beteiligte sein Geld bereits bekommen hat.</t>
  </si>
  <si>
    <t>Beteiligter</t>
  </si>
  <si>
    <t>Rolle</t>
  </si>
  <si>
    <t>Anteil</t>
  </si>
  <si>
    <t>Provisionsbasis netto</t>
  </si>
  <si>
    <t>Anteil netto</t>
  </si>
  <si>
    <t>Stellt eigene Rechnung</t>
  </si>
  <si>
    <t>Auszahlung brutto</t>
  </si>
  <si>
    <t>Vorschuss gezahlt</t>
  </si>
  <si>
    <t>Restauszahlung</t>
  </si>
  <si>
    <t>Fällig am</t>
  </si>
  <si>
    <t>Ausgezahlt am</t>
  </si>
  <si>
    <t>Prüfung</t>
  </si>
  <si>
    <t>A. Berger</t>
  </si>
  <si>
    <t>Abschluss</t>
  </si>
  <si>
    <t>nein</t>
  </si>
  <si>
    <t>M. Sander</t>
  </si>
  <si>
    <t>Erstkontakt</t>
  </si>
  <si>
    <t>K. Riedel</t>
  </si>
  <si>
    <t>Objektakquise</t>
  </si>
  <si>
    <t>ja</t>
  </si>
  <si>
    <t>S. Wenger</t>
  </si>
  <si>
    <t>Vertriebsleitung</t>
  </si>
  <si>
    <t>T. Kranz</t>
  </si>
  <si>
    <t>Tippgeber</t>
  </si>
  <si>
    <t>Die Spalte „Stellt eigene Rechnung" entscheidet über die Umsatzsteuer und steht deshalb je Zeile, nicht je Person: Derselbe Beteiligte kann in einem Projekt angestellt und im nächsten als freier Handelsvertreter tätig sein. Der Anteil ist in beiden Fällen gleich, die Auszahlung nicht.</t>
  </si>
  <si>
    <t>Deals</t>
  </si>
  <si>
    <t>Summe netto</t>
  </si>
  <si>
    <t>Summe brutto</t>
  </si>
  <si>
    <t>Bereits als Vorschuss</t>
  </si>
  <si>
    <t>Noch auszuzahlen</t>
  </si>
  <si>
    <t>Anteil am Provisionsvolumen</t>
  </si>
  <si>
    <t>Zahlungsweg oder Bemerkung</t>
  </si>
  <si>
    <t>Die Summe in Spalte C muss mit „Verteilt netto" auf Blatt „Deals" übereinstimmen. Weicht sie ab, ist entweder ein Deal nicht vollständig verteilt oder ein Name in Blatt „Beteiligungen" anders geschrieben als hier — der zweite Fall ist der häufigere und der stillere.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</si>
</sst>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.MM.YYYY"/>
    <numFmt numFmtId="165" formatCode="0.0 %"/>
    <numFmt numFmtId="166" formatCode="#,##0.00 €"/>
  </numFmts>
  <fonts count="8" x14ac:knownFonts="1">
    <font>
      <color theme="1"/>
      <family val="2"/>
      <scheme val="minor"/>
      <sz val="11"/>
      <name val="Calibri"/>
    </font>
    <font>
      <color rgb="FF18181B"/>
      <sz val="10"/>
      <name val="Arial"/>
    </font>
    <font>
      <b/>
      <color rgb="FF18181B"/>
      <sz val="20"/>
      <name val="Arial"/>
    </font>
    <font>
      <color rgb="FF6B6B74"/>
      <sz val="11"/>
      <name val="Arial"/>
    </font>
    <font>
      <b/>
      <color rgb="FF6B6B74"/>
      <sz val="10"/>
      <name val="Arial"/>
    </font>
    <font>
      <b/>
      <color rgb="FF18181B"/>
      <sz val="10"/>
      <name val="Arial"/>
    </font>
    <font>
      <color rgb="FF6B6B74"/>
      <sz val="9"/>
      <name val="Arial"/>
    </font>
    <font>
      <b/>
      <color rgb="FFB8461E"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AF7F5"/>
      </patternFill>
    </fill>
    <fill>
      <patternFill patternType="solid">
        <fgColor rgb="FFFDF6F2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B8461E"/>
      </bottom>
      <diagonal/>
    </border>
    <border>
      <left/>
      <right/>
      <top style="thin">
        <color rgb="FFE4E4E8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5" fillId="2" borderId="1" xfId="0" applyFont="1" applyFill="1" applyBorder="1" applyAlignment="1">
      <alignment vertical="center" wrapText="1"/>
    </xf>
    <xf numFmtId="0" fontId="7" fillId="2" borderId="2" xfId="0" applyFont="1" applyFill="1" applyBorder="1"/>
    <xf numFmtId="0" fontId="1" fillId="2" borderId="2" xfId="0" applyFont="1" applyFill="1" applyBorder="1"/>
    <xf numFmtId="164" fontId="1" fillId="3" borderId="0" xfId="0" applyNumberFormat="1" applyFont="1" applyFill="1" applyAlignment="1" applyProtection="1">
      <alignment vertical="top"/>
      <protection locked="0"/>
    </xf>
    <xf numFmtId="0" fontId="6" fillId="0" borderId="0" xfId="0" applyFont="1" applyAlignment="1">
      <alignment vertical="top" wrapText="1" indent="1"/>
    </xf>
    <xf numFmtId="165" fontId="1" fillId="3" borderId="0" xfId="0" applyNumberFormat="1" applyFont="1" applyFill="1" applyAlignment="1" applyProtection="1">
      <alignment horizontal="right" vertical="top" indent="1"/>
      <protection locked="0"/>
    </xf>
    <xf numFmtId="0" fontId="1" fillId="3" borderId="0" xfId="0" applyFont="1" applyFill="1" applyAlignment="1" applyProtection="1">
      <alignment vertical="top"/>
      <protection locked="0"/>
    </xf>
    <xf numFmtId="3" fontId="1" fillId="3" borderId="0" xfId="0" applyNumberFormat="1" applyFont="1" applyFill="1" applyAlignment="1" applyProtection="1">
      <alignment horizontal="right" vertical="top" indent="1"/>
      <protection locked="0"/>
    </xf>
    <xf numFmtId="164" fontId="1" fillId="0" borderId="0" xfId="0" applyNumberFormat="1" applyFont="1"/>
    <xf numFmtId="166" fontId="1" fillId="0" borderId="0" xfId="0" applyNumberFormat="1" applyFont="1"/>
    <xf numFmtId="165" fontId="1" fillId="0" borderId="0" xfId="0" applyNumberFormat="1" applyFont="1"/>
    <xf numFmtId="164" fontId="5" fillId="2" borderId="1" xfId="0" applyNumberFormat="1" applyFont="1" applyFill="1" applyBorder="1" applyAlignment="1">
      <alignment vertical="center" wrapText="1"/>
    </xf>
    <xf numFmtId="166" fontId="5" fillId="2" borderId="1" xfId="0" applyNumberFormat="1" applyFont="1" applyFill="1" applyBorder="1" applyAlignment="1">
      <alignment vertical="center" wrapText="1"/>
    </xf>
    <xf numFmtId="165" fontId="5" fillId="2" borderId="1" xfId="0" applyNumberFormat="1" applyFont="1" applyFill="1" applyBorder="1" applyAlignment="1">
      <alignment vertical="center" wrapText="1"/>
    </xf>
    <xf numFmtId="0" fontId="1" fillId="3" borderId="0" xfId="0" applyFont="1" applyFill="1" applyAlignment="1" applyProtection="1">
      <alignment vertical="top" indent="1"/>
      <protection locked="0"/>
    </xf>
    <xf numFmtId="164" fontId="1" fillId="3" borderId="0" xfId="0" applyNumberFormat="1" applyFont="1" applyFill="1" applyAlignment="1" applyProtection="1">
      <alignment horizontal="right" vertical="top" indent="1"/>
      <protection locked="0"/>
    </xf>
    <xf numFmtId="166" fontId="1" fillId="3" borderId="0" xfId="0" applyNumberFormat="1" applyFont="1" applyFill="1" applyAlignment="1" applyProtection="1">
      <alignment horizontal="right" vertical="top" indent="1"/>
      <protection locked="0"/>
    </xf>
    <xf numFmtId="166" fontId="1" fillId="0" borderId="0" xfId="0" applyNumberFormat="1" applyFont="1" applyAlignment="1" applyProtection="1">
      <alignment horizontal="right" vertical="top" indent="1"/>
    </xf>
    <xf numFmtId="165" fontId="1" fillId="0" borderId="0" xfId="0" applyNumberFormat="1" applyFont="1" applyAlignment="1" applyProtection="1">
      <alignment horizontal="right" vertical="top" indent="1"/>
    </xf>
    <xf numFmtId="0" fontId="1" fillId="0" borderId="0" xfId="0" applyFont="1" applyAlignment="1" applyProtection="1">
      <alignment vertical="top" indent="2"/>
    </xf>
    <xf numFmtId="166" fontId="5" fillId="0" borderId="0" xfId="0" applyNumberFormat="1" applyFont="1" applyAlignment="1" applyProtection="1">
      <alignment horizontal="right" vertical="top" indent="1"/>
    </xf>
    <xf numFmtId="164" fontId="1" fillId="0" borderId="0" xfId="0" applyNumberFormat="1" applyFont="1" applyAlignment="1" applyProtection="1">
      <alignment horizontal="right" vertical="top" indent="1"/>
    </xf>
    <xf numFmtId="0" fontId="1" fillId="0" borderId="0" xfId="0" applyFont="1" applyAlignment="1" applyProtection="1">
      <alignment vertical="top" indent="1"/>
    </xf>
    <xf numFmtId="3" fontId="1" fillId="0" borderId="0" xfId="0" applyNumberFormat="1" applyFont="1"/>
    <xf numFmtId="3" fontId="5" fillId="2" borderId="1" xfId="0" applyNumberFormat="1" applyFont="1" applyFill="1" applyBorder="1" applyAlignment="1">
      <alignment vertical="center" wrapText="1"/>
    </xf>
    <xf numFmtId="3" fontId="1" fillId="0" borderId="0" xfId="0" applyNumberFormat="1" applyFont="1" applyAlignment="1" applyProtection="1">
      <alignment horizontal="right" vertical="top" indent="1"/>
    </xf>
    <xf numFmtId="3" fontId="6" fillId="0" borderId="0" xfId="0" applyNumberFormat="1" applyFont="1" applyAlignment="1">
      <alignment vertical="top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0</xdr:row>
      <xdr:rowOff>0</xdr:rowOff>
    </xdr:from>
    <xdr:ext cx="1238250" cy="4953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9"/>
  <sheetViews>
    <sheetView workbookViewId="0" showGridLines="0"/>
  </sheetViews>
  <sheetFormatPr defaultRowHeight="15" outlineLevelRow="0" outlineLevelCol="0" x14ac:dyDescent="55"/>
  <cols>
    <col min="1" max="1" width="24" style="1" customWidth="1"/>
    <col min="2" max="2" width="62" style="2" customWidth="1"/>
  </cols>
  <sheetData>
    <row r="1" ht="44" customHeight="1" x14ac:dyDescent="0.25"/>
    <row r="4" spans="1:1" x14ac:dyDescent="0.25">
      <c r="A4" s="3" t="s">
        <v>0</v>
      </c>
    </row>
    <row r="5" spans="1:1" x14ac:dyDescent="0.25">
      <c r="A5" s="4" t="s">
        <v>1</v>
      </c>
    </row>
    <row r="7" spans="1:2" x14ac:dyDescent="0.25">
      <c r="A7" s="5" t="s">
        <v>2</v>
      </c>
      <c r="B7" s="2" t="s">
        <v>3</v>
      </c>
    </row>
    <row r="8" spans="1:2" x14ac:dyDescent="0.25">
      <c r="A8" s="5" t="s">
        <v>4</v>
      </c>
      <c r="B8" s="2">
        <v>1</v>
      </c>
    </row>
    <row r="9" spans="1:2" x14ac:dyDescent="0.25">
      <c r="A9" s="5" t="s">
        <v>5</v>
      </c>
      <c r="B9" s="2" t="s">
        <v>6</v>
      </c>
    </row>
    <row r="11" spans="1:1" x14ac:dyDescent="0.25">
      <c r="A11" s="6" t="s">
        <v>7</v>
      </c>
    </row>
    <row r="12" ht="13" customHeight="1" spans="1:2" x14ac:dyDescent="0.25">
      <c r="A12" s="7" t="s">
        <v>8</v>
      </c>
      <c r="B12" s="2" t="s">
        <v>9</v>
      </c>
    </row>
    <row r="13" ht="13" customHeight="1" spans="1:2" x14ac:dyDescent="0.25">
      <c r="A13" s="7" t="s">
        <v>10</v>
      </c>
      <c r="B13" s="2" t="s">
        <v>11</v>
      </c>
    </row>
    <row r="14" ht="13" customHeight="1" spans="1:2" x14ac:dyDescent="0.25">
      <c r="A14" s="7" t="s">
        <v>12</v>
      </c>
      <c r="B14" s="2" t="s">
        <v>13</v>
      </c>
    </row>
    <row r="15" ht="23.5" customHeight="1" spans="1:2" x14ac:dyDescent="0.25">
      <c r="A15" s="7" t="s">
        <v>14</v>
      </c>
      <c r="B15" s="2" t="s">
        <v>15</v>
      </c>
    </row>
    <row r="16" ht="13" customHeight="1" spans="1:2" x14ac:dyDescent="0.25">
      <c r="A16" s="7" t="s">
        <v>16</v>
      </c>
      <c r="B16" s="2" t="s">
        <v>3</v>
      </c>
    </row>
    <row r="17" ht="23.5" customHeight="1" spans="1:2" x14ac:dyDescent="0.25">
      <c r="A17" s="7" t="s">
        <v>17</v>
      </c>
      <c r="B17" s="2" t="s">
        <v>18</v>
      </c>
    </row>
    <row r="19" ht="46" customHeight="1" spans="1:2" x14ac:dyDescent="0.25">
      <c r="A19" s="8" t="s">
        <v>19</v>
      </c>
      <c r="B19" s="8"/>
    </row>
  </sheetData>
  <sheetProtection sheet="1" insertRows="0" deleteRows="0" sort="0" autoFilter="0"/>
  <mergeCells count="1">
    <mergeCell ref="A19:B19"/>
  </mergeCells>
  <pageMargins left="0.6" right="0.4" top="0.6" bottom="0.6" header="0.3" footer="0.3"/>
  <pageSetup paperSize="9" orientation="portrait" horizontalDpi="4294967295" verticalDpi="4294967295" scale="100" fitToWidth="1" fitToHeight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4" style="1" customWidth="1"/>
    <col min="2" max="2" width="32" style="1" customWidth="1"/>
    <col min="3" max="3" width="76" style="1" customWidth="1"/>
  </cols>
  <sheetData>
    <row r="1" ht="22" customHeight="1" spans="1:3" x14ac:dyDescent="0.25">
      <c r="A1" s="9" t="s">
        <v>20</v>
      </c>
      <c r="B1" s="9" t="s">
        <v>21</v>
      </c>
      <c r="C1" s="9" t="s">
        <v>22</v>
      </c>
    </row>
    <row r="3" spans="1:3" x14ac:dyDescent="0.25">
      <c r="A3" s="10" t="s">
        <v>23</v>
      </c>
      <c r="B3" s="11"/>
      <c r="C3" s="11"/>
    </row>
    <row r="4" ht="13" customHeight="1" spans="1:3" x14ac:dyDescent="0.25">
      <c r="A4" s="7" t="s">
        <v>24</v>
      </c>
      <c r="B4" s="12">
        <v>46250</v>
      </c>
      <c r="C4" s="13" t="s">
        <v>25</v>
      </c>
    </row>
    <row r="5" ht="34" customHeight="1" spans="1:3" x14ac:dyDescent="0.25">
      <c r="A5" s="7" t="s">
        <v>26</v>
      </c>
      <c r="B5" s="14">
        <v>0.19</v>
      </c>
      <c r="C5" s="13" t="s">
        <v>27</v>
      </c>
    </row>
    <row r="6" ht="23.5" customHeight="1" spans="1:3" x14ac:dyDescent="0.25">
      <c r="A6" s="7" t="s">
        <v>28</v>
      </c>
      <c r="B6" s="15" t="s">
        <v>29</v>
      </c>
      <c r="C6" s="13" t="s">
        <v>30</v>
      </c>
    </row>
    <row r="7" ht="13" customHeight="1" spans="1:3" x14ac:dyDescent="0.25">
      <c r="A7" s="7" t="s">
        <v>31</v>
      </c>
      <c r="B7" s="16">
        <v>14</v>
      </c>
      <c r="C7" s="13" t="s">
        <v>32</v>
      </c>
    </row>
    <row r="9" ht="23.5" customHeight="1" spans="1:3" x14ac:dyDescent="0.25">
      <c r="A9" s="13" t="s">
        <v>33</v>
      </c>
      <c r="B9" s="13"/>
      <c r="C9" s="13"/>
    </row>
  </sheetData>
  <sheetProtection sheet="1" insertRows="0" deleteRows="0" sort="0" autoFilter="0"/>
  <autoFilter ref="A1:C1"/>
  <mergeCells count="1">
    <mergeCell ref="A9:C9"/>
  </mergeCells>
  <dataValidations count="3">
    <dataValidation type="decimal" allowBlank="1" showErrorMessage="1" errorTitle="Wert außerhalb des Bereichs" error="Zulässig sind Werte zwischen 0 und 0.3." sqref="B5">
      <formula1>0</formula1>
      <formula2>0.3</formula2>
    </dataValidation>
    <dataValidation type="list" showErrorMessage="1" errorTitle="Nicht in der Liste" error="Zulässig sind: bei Beurkundung, bei Zahlungseingang des Käufers, nach Ablauf der Haftungszeit" sqref="B6">
      <formula1>"bei Beurkundung,bei Zahlungseingang des Käufers,nach Ablauf der Haftungszeit"</formula1>
    </dataValidation>
    <dataValidation type="decimal" allowBlank="1" showErrorMessage="1" errorTitle="Wert außerhalb des Bereichs" error="Zulässig sind Werte zwischen 0 und 180." sqref="B7">
      <formula1>0</formula1>
      <formula2>180</formula2>
    </dataValidation>
  </dataValidations>
  <pageMargins left="0.6" right="0.4" top="0.6" bottom="0.6" header="0.3" footer="0.3"/>
  <pageSetup paperSize="9" orientation="portrait" horizontalDpi="4294967295" verticalDpi="4294967295" scale="100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style="1" customWidth="1"/>
    <col min="2" max="2" width="26" style="1" customWidth="1"/>
    <col min="3" max="3" width="11" style="1" customWidth="1"/>
    <col min="4" max="4" width="15" style="1" customWidth="1"/>
    <col min="5" max="5" width="14" style="17" customWidth="1"/>
    <col min="6" max="6" width="15" style="18" customWidth="1"/>
    <col min="7" max="7" width="15" style="19" customWidth="1"/>
    <col min="8" max="9" width="15" style="18" customWidth="1"/>
    <col min="10" max="10" width="13" style="19" customWidth="1"/>
    <col min="11" max="11" width="24" style="1" customWidth="1"/>
    <col min="12" max="12" width="15" style="18" customWidth="1"/>
    <col min="13" max="13" width="14" style="18" customWidth="1"/>
    <col min="14" max="14" width="14" style="1" customWidth="1"/>
    <col min="15" max="15" width="26" style="1" customWidth="1"/>
  </cols>
  <sheetData>
    <row r="1" ht="33" customHeight="1" spans="1:15" x14ac:dyDescent="0.25">
      <c r="A1" s="9" t="s">
        <v>34</v>
      </c>
      <c r="B1" s="9" t="s">
        <v>35</v>
      </c>
      <c r="C1" s="9" t="s">
        <v>36</v>
      </c>
      <c r="D1" s="9" t="s">
        <v>37</v>
      </c>
      <c r="E1" s="20" t="s">
        <v>38</v>
      </c>
      <c r="F1" s="21" t="s">
        <v>39</v>
      </c>
      <c r="G1" s="22" t="s">
        <v>40</v>
      </c>
      <c r="H1" s="21" t="s">
        <v>41</v>
      </c>
      <c r="I1" s="21" t="s">
        <v>42</v>
      </c>
      <c r="J1" s="22" t="s">
        <v>43</v>
      </c>
      <c r="K1" s="9" t="s">
        <v>44</v>
      </c>
      <c r="L1" s="21" t="s">
        <v>45</v>
      </c>
      <c r="M1" s="21" t="s">
        <v>46</v>
      </c>
      <c r="N1" s="9" t="s">
        <v>47</v>
      </c>
      <c r="O1" s="9" t="s">
        <v>48</v>
      </c>
    </row>
    <row r="2" spans="1:15" x14ac:dyDescent="0.25">
      <c r="A2" s="23" t="s">
        <v>49</v>
      </c>
      <c r="B2" s="23" t="s">
        <v>50</v>
      </c>
      <c r="C2" s="23" t="s">
        <v>51</v>
      </c>
      <c r="D2" s="23" t="s">
        <v>52</v>
      </c>
      <c r="E2" s="24">
        <v>46191</v>
      </c>
      <c r="F2" s="25">
        <v>389000</v>
      </c>
      <c r="G2" s="14">
        <v>0.03</v>
      </c>
      <c r="H2" s="26">
        <f>IF(OR($F2="",$G2=""),"",ROUND($F2*$G2,2))</f>
        <v>11670</v>
      </c>
      <c r="I2" s="26">
        <f>IF($H2="","",ROUND($H2*(1+Parameter!$B$5),2))</f>
        <v>13887.3</v>
      </c>
      <c r="J2" s="27">
        <f>IF($A2="","",ROUND(SUMIF(Beteiligungen!$A$2:$A$41,$A2,Beteiligungen!$D$2:$D$41),4))</f>
        <v>1</v>
      </c>
      <c r="K2" s="28" t="str">
        <f>IF($A2="","",IF($J2=1,"100 % verteilt",IF($J2&gt;1,"über 100 % — kürzen","unter 100 % — offen")))</f>
        <v>100 % verteilt</v>
      </c>
      <c r="L2" s="26">
        <f>IF($A2="","",ROUND(SUMIF(Beteiligungen!$A$2:$A$41,$A2,Beteiligungen!$F$2:$F$41),2))</f>
        <v>11670</v>
      </c>
      <c r="M2" s="26">
        <f>IF($H2="","",ROUND($H2-$L2,2))</f>
        <v>0</v>
      </c>
      <c r="N2" s="23" t="s">
        <v>53</v>
      </c>
      <c r="O2" s="23"/>
    </row>
    <row r="3" spans="1:15" x14ac:dyDescent="0.25">
      <c r="A3" s="23" t="s">
        <v>54</v>
      </c>
      <c r="B3" s="23" t="s">
        <v>50</v>
      </c>
      <c r="C3" s="23" t="s">
        <v>55</v>
      </c>
      <c r="D3" s="23" t="s">
        <v>56</v>
      </c>
      <c r="E3" s="24">
        <v>46212</v>
      </c>
      <c r="F3" s="25">
        <v>512000</v>
      </c>
      <c r="G3" s="14">
        <v>0.035</v>
      </c>
      <c r="H3" s="26">
        <f>IF(OR($F3="",$G3=""),"",ROUND($F3*$G3,2))</f>
        <v>17920</v>
      </c>
      <c r="I3" s="26">
        <f>IF($H3="","",ROUND($H3*(1+Parameter!$B$5),2))</f>
        <v>21324.8</v>
      </c>
      <c r="J3" s="27">
        <f>IF($A3="","",ROUND(SUMIF(Beteiligungen!$A$2:$A$41,$A3,Beteiligungen!$D$2:$D$41),4))</f>
        <v>1</v>
      </c>
      <c r="K3" s="28" t="str">
        <f>IF($A3="","",IF($J3=1,"100 % verteilt",IF($J3&gt;1,"über 100 % — kürzen","unter 100 % — offen")))</f>
        <v>100 % verteilt</v>
      </c>
      <c r="L3" s="26">
        <f>IF($A3="","",ROUND(SUMIF(Beteiligungen!$A$2:$A$41,$A3,Beteiligungen!$F$2:$F$41),2))</f>
        <v>17920</v>
      </c>
      <c r="M3" s="26">
        <f>IF($H3="","",ROUND($H3-$L3,2))</f>
        <v>0</v>
      </c>
      <c r="N3" s="23" t="s">
        <v>53</v>
      </c>
      <c r="O3" s="23"/>
    </row>
    <row r="4" spans="1:15" x14ac:dyDescent="0.25">
      <c r="A4" s="23" t="s">
        <v>57</v>
      </c>
      <c r="B4" s="23" t="s">
        <v>58</v>
      </c>
      <c r="C4" s="23" t="s">
        <v>59</v>
      </c>
      <c r="D4" s="23" t="s">
        <v>60</v>
      </c>
      <c r="E4" s="24">
        <v>46231</v>
      </c>
      <c r="F4" s="25">
        <v>297500</v>
      </c>
      <c r="G4" s="14">
        <v>0.03</v>
      </c>
      <c r="H4" s="26">
        <f>IF(OR($F4="",$G4=""),"",ROUND($F4*$G4,2))</f>
        <v>8925</v>
      </c>
      <c r="I4" s="26">
        <f>IF($H4="","",ROUND($H4*(1+Parameter!$B$5),2))</f>
        <v>10620.75</v>
      </c>
      <c r="J4" s="27">
        <f>IF($A4="","",ROUND(SUMIF(Beteiligungen!$A$2:$A$41,$A4,Beteiligungen!$D$2:$D$41),4))</f>
        <v>1</v>
      </c>
      <c r="K4" s="28" t="str">
        <f>IF($A4="","",IF($J4=1,"100 % verteilt",IF($J4&gt;1,"über 100 % — kürzen","unter 100 % — offen")))</f>
        <v>100 % verteilt</v>
      </c>
      <c r="L4" s="26">
        <f>IF($A4="","",ROUND(SUMIF(Beteiligungen!$A$2:$A$41,$A4,Beteiligungen!$F$2:$F$41),2))</f>
        <v>8925</v>
      </c>
      <c r="M4" s="26">
        <f>IF($H4="","",ROUND($H4-$L4,2))</f>
        <v>0</v>
      </c>
      <c r="N4" s="23" t="s">
        <v>61</v>
      </c>
      <c r="O4" s="23"/>
    </row>
    <row r="5" spans="1:15" x14ac:dyDescent="0.25">
      <c r="A5" s="23" t="s">
        <v>62</v>
      </c>
      <c r="B5" s="23" t="s">
        <v>58</v>
      </c>
      <c r="C5" s="23" t="s">
        <v>63</v>
      </c>
      <c r="D5" s="23" t="s">
        <v>64</v>
      </c>
      <c r="E5" s="24">
        <v>46240</v>
      </c>
      <c r="F5" s="25">
        <v>664000</v>
      </c>
      <c r="G5" s="14">
        <v>0.025</v>
      </c>
      <c r="H5" s="26">
        <f>IF(OR($F5="",$G5=""),"",ROUND($F5*$G5,2))</f>
        <v>16600</v>
      </c>
      <c r="I5" s="26">
        <f>IF($H5="","",ROUND($H5*(1+Parameter!$B$5),2))</f>
        <v>19754</v>
      </c>
      <c r="J5" s="27">
        <f>IF($A5="","",ROUND(SUMIF(Beteiligungen!$A$2:$A$41,$A5,Beteiligungen!$D$2:$D$41),4))</f>
        <v>0.9</v>
      </c>
      <c r="K5" s="28" t="str">
        <f>IF($A5="","",IF($J5=1,"100 % verteilt",IF($J5&gt;1,"über 100 % — kürzen","unter 100 % — offen")))</f>
        <v>unter 100 % — offen</v>
      </c>
      <c r="L5" s="26">
        <f>IF($A5="","",ROUND(SUMIF(Beteiligungen!$A$2:$A$41,$A5,Beteiligungen!$F$2:$F$41),2))</f>
        <v>14940</v>
      </c>
      <c r="M5" s="26">
        <f>IF($H5="","",ROUND($H5-$L5,2))</f>
        <v>1660</v>
      </c>
      <c r="N5" s="23" t="s">
        <v>61</v>
      </c>
      <c r="O5" s="23"/>
    </row>
    <row r="6" spans="1:15" x14ac:dyDescent="0.25">
      <c r="A6" s="23"/>
      <c r="B6" s="23"/>
      <c r="C6" s="23"/>
      <c r="D6" s="23"/>
      <c r="E6" s="24"/>
      <c r="F6" s="25"/>
      <c r="G6" s="14"/>
      <c r="H6" s="26" t="str">
        <f>IF(OR($F6="",$G6=""),"",ROUND($F6*$G6,2))</f>
        <v/>
      </c>
      <c r="I6" s="26" t="str">
        <f>IF($H6="","",ROUND($H6*(1+Parameter!$B$5),2))</f>
        <v/>
      </c>
      <c r="J6" s="27" t="str">
        <f>IF($A6="","",ROUND(SUMIF(Beteiligungen!$A$2:$A$41,$A6,Beteiligungen!$D$2:$D$41),4))</f>
        <v/>
      </c>
      <c r="K6" s="28" t="str">
        <f>IF($A6="","",IF($J6=1,"100 % verteilt",IF($J6&gt;1,"über 100 % — kürzen","unter 100 % — offen")))</f>
        <v/>
      </c>
      <c r="L6" s="26" t="str">
        <f>IF($A6="","",ROUND(SUMIF(Beteiligungen!$A$2:$A$41,$A6,Beteiligungen!$F$2:$F$41),2))</f>
        <v/>
      </c>
      <c r="M6" s="26" t="str">
        <f>IF($H6="","",ROUND($H6-$L6,2))</f>
        <v/>
      </c>
      <c r="N6" s="23"/>
      <c r="O6" s="23"/>
    </row>
    <row r="7" spans="1:15" x14ac:dyDescent="0.25">
      <c r="A7" s="23"/>
      <c r="B7" s="23"/>
      <c r="C7" s="23"/>
      <c r="D7" s="23"/>
      <c r="E7" s="24"/>
      <c r="F7" s="25"/>
      <c r="G7" s="14"/>
      <c r="H7" s="26" t="str">
        <f>IF(OR($F7="",$G7=""),"",ROUND($F7*$G7,2))</f>
        <v/>
      </c>
      <c r="I7" s="26" t="str">
        <f>IF($H7="","",ROUND($H7*(1+Parameter!$B$5),2))</f>
        <v/>
      </c>
      <c r="J7" s="27" t="str">
        <f>IF($A7="","",ROUND(SUMIF(Beteiligungen!$A$2:$A$41,$A7,Beteiligungen!$D$2:$D$41),4))</f>
        <v/>
      </c>
      <c r="K7" s="28" t="str">
        <f>IF($A7="","",IF($J7=1,"100 % verteilt",IF($J7&gt;1,"über 100 % — kürzen","unter 100 % — offen")))</f>
        <v/>
      </c>
      <c r="L7" s="26" t="str">
        <f>IF($A7="","",ROUND(SUMIF(Beteiligungen!$A$2:$A$41,$A7,Beteiligungen!$F$2:$F$41),2))</f>
        <v/>
      </c>
      <c r="M7" s="26" t="str">
        <f>IF($H7="","",ROUND($H7-$L7,2))</f>
        <v/>
      </c>
      <c r="N7" s="23"/>
      <c r="O7" s="23"/>
    </row>
    <row r="8" spans="1:15" x14ac:dyDescent="0.25">
      <c r="A8" s="23"/>
      <c r="B8" s="23"/>
      <c r="C8" s="23"/>
      <c r="D8" s="23"/>
      <c r="E8" s="24"/>
      <c r="F8" s="25"/>
      <c r="G8" s="14"/>
      <c r="H8" s="26" t="str">
        <f>IF(OR($F8="",$G8=""),"",ROUND($F8*$G8,2))</f>
        <v/>
      </c>
      <c r="I8" s="26" t="str">
        <f>IF($H8="","",ROUND($H8*(1+Parameter!$B$5),2))</f>
        <v/>
      </c>
      <c r="J8" s="27" t="str">
        <f>IF($A8="","",ROUND(SUMIF(Beteiligungen!$A$2:$A$41,$A8,Beteiligungen!$D$2:$D$41),4))</f>
        <v/>
      </c>
      <c r="K8" s="28" t="str">
        <f>IF($A8="","",IF($J8=1,"100 % verteilt",IF($J8&gt;1,"über 100 % — kürzen","unter 100 % — offen")))</f>
        <v/>
      </c>
      <c r="L8" s="26" t="str">
        <f>IF($A8="","",ROUND(SUMIF(Beteiligungen!$A$2:$A$41,$A8,Beteiligungen!$F$2:$F$41),2))</f>
        <v/>
      </c>
      <c r="M8" s="26" t="str">
        <f>IF($H8="","",ROUND($H8-$L8,2))</f>
        <v/>
      </c>
      <c r="N8" s="23"/>
      <c r="O8" s="23"/>
    </row>
    <row r="9" spans="1:15" x14ac:dyDescent="0.25">
      <c r="A9" s="23"/>
      <c r="B9" s="23"/>
      <c r="C9" s="23"/>
      <c r="D9" s="23"/>
      <c r="E9" s="24"/>
      <c r="F9" s="25"/>
      <c r="G9" s="14"/>
      <c r="H9" s="26" t="str">
        <f>IF(OR($F9="",$G9=""),"",ROUND($F9*$G9,2))</f>
        <v/>
      </c>
      <c r="I9" s="26" t="str">
        <f>IF($H9="","",ROUND($H9*(1+Parameter!$B$5),2))</f>
        <v/>
      </c>
      <c r="J9" s="27" t="str">
        <f>IF($A9="","",ROUND(SUMIF(Beteiligungen!$A$2:$A$41,$A9,Beteiligungen!$D$2:$D$41),4))</f>
        <v/>
      </c>
      <c r="K9" s="28" t="str">
        <f>IF($A9="","",IF($J9=1,"100 % verteilt",IF($J9&gt;1,"über 100 % — kürzen","unter 100 % — offen")))</f>
        <v/>
      </c>
      <c r="L9" s="26" t="str">
        <f>IF($A9="","",ROUND(SUMIF(Beteiligungen!$A$2:$A$41,$A9,Beteiligungen!$F$2:$F$41),2))</f>
        <v/>
      </c>
      <c r="M9" s="26" t="str">
        <f>IF($H9="","",ROUND($H9-$L9,2))</f>
        <v/>
      </c>
      <c r="N9" s="23"/>
      <c r="O9" s="23"/>
    </row>
    <row r="10" spans="1:15" x14ac:dyDescent="0.25">
      <c r="A10" s="23"/>
      <c r="B10" s="23"/>
      <c r="C10" s="23"/>
      <c r="D10" s="23"/>
      <c r="E10" s="24"/>
      <c r="F10" s="25"/>
      <c r="G10" s="14"/>
      <c r="H10" s="26" t="str">
        <f>IF(OR($F10="",$G10=""),"",ROUND($F10*$G10,2))</f>
        <v/>
      </c>
      <c r="I10" s="26" t="str">
        <f>IF($H10="","",ROUND($H10*(1+Parameter!$B$5),2))</f>
        <v/>
      </c>
      <c r="J10" s="27" t="str">
        <f>IF($A10="","",ROUND(SUMIF(Beteiligungen!$A$2:$A$41,$A10,Beteiligungen!$D$2:$D$41),4))</f>
        <v/>
      </c>
      <c r="K10" s="28" t="str">
        <f>IF($A10="","",IF($J10=1,"100 % verteilt",IF($J10&gt;1,"über 100 % — kürzen","unter 100 % — offen")))</f>
        <v/>
      </c>
      <c r="L10" s="26" t="str">
        <f>IF($A10="","",ROUND(SUMIF(Beteiligungen!$A$2:$A$41,$A10,Beteiligungen!$F$2:$F$41),2))</f>
        <v/>
      </c>
      <c r="M10" s="26" t="str">
        <f>IF($H10="","",ROUND($H10-$L10,2))</f>
        <v/>
      </c>
      <c r="N10" s="23"/>
      <c r="O10" s="23"/>
    </row>
    <row r="11" spans="1:15" x14ac:dyDescent="0.25">
      <c r="A11" s="23"/>
      <c r="B11" s="23"/>
      <c r="C11" s="23"/>
      <c r="D11" s="23"/>
      <c r="E11" s="24"/>
      <c r="F11" s="25"/>
      <c r="G11" s="14"/>
      <c r="H11" s="26" t="str">
        <f>IF(OR($F11="",$G11=""),"",ROUND($F11*$G11,2))</f>
        <v/>
      </c>
      <c r="I11" s="26" t="str">
        <f>IF($H11="","",ROUND($H11*(1+Parameter!$B$5),2))</f>
        <v/>
      </c>
      <c r="J11" s="27" t="str">
        <f>IF($A11="","",ROUND(SUMIF(Beteiligungen!$A$2:$A$41,$A11,Beteiligungen!$D$2:$D$41),4))</f>
        <v/>
      </c>
      <c r="K11" s="28" t="str">
        <f>IF($A11="","",IF($J11=1,"100 % verteilt",IF($J11&gt;1,"über 100 % — kürzen","unter 100 % — offen")))</f>
        <v/>
      </c>
      <c r="L11" s="26" t="str">
        <f>IF($A11="","",ROUND(SUMIF(Beteiligungen!$A$2:$A$41,$A11,Beteiligungen!$F$2:$F$41),2))</f>
        <v/>
      </c>
      <c r="M11" s="26" t="str">
        <f>IF($H11="","",ROUND($H11-$L11,2))</f>
        <v/>
      </c>
      <c r="N11" s="23"/>
      <c r="O11" s="23"/>
    </row>
    <row r="12" spans="1:15" x14ac:dyDescent="0.25">
      <c r="A12" s="23"/>
      <c r="B12" s="23"/>
      <c r="C12" s="23"/>
      <c r="D12" s="23"/>
      <c r="E12" s="24"/>
      <c r="F12" s="25"/>
      <c r="G12" s="14"/>
      <c r="H12" s="26" t="str">
        <f>IF(OR($F12="",$G12=""),"",ROUND($F12*$G12,2))</f>
        <v/>
      </c>
      <c r="I12" s="26" t="str">
        <f>IF($H12="","",ROUND($H12*(1+Parameter!$B$5),2))</f>
        <v/>
      </c>
      <c r="J12" s="27" t="str">
        <f>IF($A12="","",ROUND(SUMIF(Beteiligungen!$A$2:$A$41,$A12,Beteiligungen!$D$2:$D$41),4))</f>
        <v/>
      </c>
      <c r="K12" s="28" t="str">
        <f>IF($A12="","",IF($J12=1,"100 % verteilt",IF($J12&gt;1,"über 100 % — kürzen","unter 100 % — offen")))</f>
        <v/>
      </c>
      <c r="L12" s="26" t="str">
        <f>IF($A12="","",ROUND(SUMIF(Beteiligungen!$A$2:$A$41,$A12,Beteiligungen!$F$2:$F$41),2))</f>
        <v/>
      </c>
      <c r="M12" s="26" t="str">
        <f>IF($H12="","",ROUND($H12-$L12,2))</f>
        <v/>
      </c>
      <c r="N12" s="23"/>
      <c r="O12" s="23"/>
    </row>
    <row r="13" spans="1:15" x14ac:dyDescent="0.25">
      <c r="A13" s="23"/>
      <c r="B13" s="23"/>
      <c r="C13" s="23"/>
      <c r="D13" s="23"/>
      <c r="E13" s="24"/>
      <c r="F13" s="25"/>
      <c r="G13" s="14"/>
      <c r="H13" s="26" t="str">
        <f>IF(OR($F13="",$G13=""),"",ROUND($F13*$G13,2))</f>
        <v/>
      </c>
      <c r="I13" s="26" t="str">
        <f>IF($H13="","",ROUND($H13*(1+Parameter!$B$5),2))</f>
        <v/>
      </c>
      <c r="J13" s="27" t="str">
        <f>IF($A13="","",ROUND(SUMIF(Beteiligungen!$A$2:$A$41,$A13,Beteiligungen!$D$2:$D$41),4))</f>
        <v/>
      </c>
      <c r="K13" s="28" t="str">
        <f>IF($A13="","",IF($J13=1,"100 % verteilt",IF($J13&gt;1,"über 100 % — kürzen","unter 100 % — offen")))</f>
        <v/>
      </c>
      <c r="L13" s="26" t="str">
        <f>IF($A13="","",ROUND(SUMIF(Beteiligungen!$A$2:$A$41,$A13,Beteiligungen!$F$2:$F$41),2))</f>
        <v/>
      </c>
      <c r="M13" s="26" t="str">
        <f>IF($H13="","",ROUND($H13-$L13,2))</f>
        <v/>
      </c>
      <c r="N13" s="23"/>
      <c r="O13" s="23"/>
    </row>
    <row r="14" spans="1:15" x14ac:dyDescent="0.25">
      <c r="A14" s="23"/>
      <c r="B14" s="23"/>
      <c r="C14" s="23"/>
      <c r="D14" s="23"/>
      <c r="E14" s="24"/>
      <c r="F14" s="25"/>
      <c r="G14" s="14"/>
      <c r="H14" s="26" t="str">
        <f>IF(OR($F14="",$G14=""),"",ROUND($F14*$G14,2))</f>
        <v/>
      </c>
      <c r="I14" s="26" t="str">
        <f>IF($H14="","",ROUND($H14*(1+Parameter!$B$5),2))</f>
        <v/>
      </c>
      <c r="J14" s="27" t="str">
        <f>IF($A14="","",ROUND(SUMIF(Beteiligungen!$A$2:$A$41,$A14,Beteiligungen!$D$2:$D$41),4))</f>
        <v/>
      </c>
      <c r="K14" s="28" t="str">
        <f>IF($A14="","",IF($J14=1,"100 % verteilt",IF($J14&gt;1,"über 100 % — kürzen","unter 100 % — offen")))</f>
        <v/>
      </c>
      <c r="L14" s="26" t="str">
        <f>IF($A14="","",ROUND(SUMIF(Beteiligungen!$A$2:$A$41,$A14,Beteiligungen!$F$2:$F$41),2))</f>
        <v/>
      </c>
      <c r="M14" s="26" t="str">
        <f>IF($H14="","",ROUND($H14-$L14,2))</f>
        <v/>
      </c>
      <c r="N14" s="23"/>
      <c r="O14" s="23"/>
    </row>
    <row r="15" spans="1:15" x14ac:dyDescent="0.25">
      <c r="A15" s="23"/>
      <c r="B15" s="23"/>
      <c r="C15" s="23"/>
      <c r="D15" s="23"/>
      <c r="E15" s="24"/>
      <c r="F15" s="25"/>
      <c r="G15" s="14"/>
      <c r="H15" s="26" t="str">
        <f>IF(OR($F15="",$G15=""),"",ROUND($F15*$G15,2))</f>
        <v/>
      </c>
      <c r="I15" s="26" t="str">
        <f>IF($H15="","",ROUND($H15*(1+Parameter!$B$5),2))</f>
        <v/>
      </c>
      <c r="J15" s="27" t="str">
        <f>IF($A15="","",ROUND(SUMIF(Beteiligungen!$A$2:$A$41,$A15,Beteiligungen!$D$2:$D$41),4))</f>
        <v/>
      </c>
      <c r="K15" s="28" t="str">
        <f>IF($A15="","",IF($J15=1,"100 % verteilt",IF($J15&gt;1,"über 100 % — kürzen","unter 100 % — offen")))</f>
        <v/>
      </c>
      <c r="L15" s="26" t="str">
        <f>IF($A15="","",ROUND(SUMIF(Beteiligungen!$A$2:$A$41,$A15,Beteiligungen!$F$2:$F$41),2))</f>
        <v/>
      </c>
      <c r="M15" s="26" t="str">
        <f>IF($H15="","",ROUND($H15-$L15,2))</f>
        <v/>
      </c>
      <c r="N15" s="23"/>
      <c r="O15" s="23"/>
    </row>
    <row r="16" spans="1:15" x14ac:dyDescent="0.25">
      <c r="A16" s="23"/>
      <c r="B16" s="23"/>
      <c r="C16" s="23"/>
      <c r="D16" s="23"/>
      <c r="E16" s="24"/>
      <c r="F16" s="25"/>
      <c r="G16" s="14"/>
      <c r="H16" s="26" t="str">
        <f>IF(OR($F16="",$G16=""),"",ROUND($F16*$G16,2))</f>
        <v/>
      </c>
      <c r="I16" s="26" t="str">
        <f>IF($H16="","",ROUND($H16*(1+Parameter!$B$5),2))</f>
        <v/>
      </c>
      <c r="J16" s="27" t="str">
        <f>IF($A16="","",ROUND(SUMIF(Beteiligungen!$A$2:$A$41,$A16,Beteiligungen!$D$2:$D$41),4))</f>
        <v/>
      </c>
      <c r="K16" s="28" t="str">
        <f>IF($A16="","",IF($J16=1,"100 % verteilt",IF($J16&gt;1,"über 100 % — kürzen","unter 100 % — offen")))</f>
        <v/>
      </c>
      <c r="L16" s="26" t="str">
        <f>IF($A16="","",ROUND(SUMIF(Beteiligungen!$A$2:$A$41,$A16,Beteiligungen!$F$2:$F$41),2))</f>
        <v/>
      </c>
      <c r="M16" s="26" t="str">
        <f>IF($H16="","",ROUND($H16-$L16,2))</f>
        <v/>
      </c>
      <c r="N16" s="23"/>
      <c r="O16" s="23"/>
    </row>
    <row r="17" spans="1:15" x14ac:dyDescent="0.25">
      <c r="A17" s="23"/>
      <c r="B17" s="23"/>
      <c r="C17" s="23"/>
      <c r="D17" s="23"/>
      <c r="E17" s="24"/>
      <c r="F17" s="25"/>
      <c r="G17" s="14"/>
      <c r="H17" s="26" t="str">
        <f>IF(OR($F17="",$G17=""),"",ROUND($F17*$G17,2))</f>
        <v/>
      </c>
      <c r="I17" s="26" t="str">
        <f>IF($H17="","",ROUND($H17*(1+Parameter!$B$5),2))</f>
        <v/>
      </c>
      <c r="J17" s="27" t="str">
        <f>IF($A17="","",ROUND(SUMIF(Beteiligungen!$A$2:$A$41,$A17,Beteiligungen!$D$2:$D$41),4))</f>
        <v/>
      </c>
      <c r="K17" s="28" t="str">
        <f>IF($A17="","",IF($J17=1,"100 % verteilt",IF($J17&gt;1,"über 100 % — kürzen","unter 100 % — offen")))</f>
        <v/>
      </c>
      <c r="L17" s="26" t="str">
        <f>IF($A17="","",ROUND(SUMIF(Beteiligungen!$A$2:$A$41,$A17,Beteiligungen!$F$2:$F$41),2))</f>
        <v/>
      </c>
      <c r="M17" s="26" t="str">
        <f>IF($H17="","",ROUND($H17-$L17,2))</f>
        <v/>
      </c>
      <c r="N17" s="23"/>
      <c r="O17" s="23"/>
    </row>
    <row r="18" spans="1:15" x14ac:dyDescent="0.25">
      <c r="A18" s="23"/>
      <c r="B18" s="23"/>
      <c r="C18" s="23"/>
      <c r="D18" s="23"/>
      <c r="E18" s="24"/>
      <c r="F18" s="25"/>
      <c r="G18" s="14"/>
      <c r="H18" s="26" t="str">
        <f>IF(OR($F18="",$G18=""),"",ROUND($F18*$G18,2))</f>
        <v/>
      </c>
      <c r="I18" s="26" t="str">
        <f>IF($H18="","",ROUND($H18*(1+Parameter!$B$5),2))</f>
        <v/>
      </c>
      <c r="J18" s="27" t="str">
        <f>IF($A18="","",ROUND(SUMIF(Beteiligungen!$A$2:$A$41,$A18,Beteiligungen!$D$2:$D$41),4))</f>
        <v/>
      </c>
      <c r="K18" s="28" t="str">
        <f>IF($A18="","",IF($J18=1,"100 % verteilt",IF($J18&gt;1,"über 100 % — kürzen","unter 100 % — offen")))</f>
        <v/>
      </c>
      <c r="L18" s="26" t="str">
        <f>IF($A18="","",ROUND(SUMIF(Beteiligungen!$A$2:$A$41,$A18,Beteiligungen!$F$2:$F$41),2))</f>
        <v/>
      </c>
      <c r="M18" s="26" t="str">
        <f>IF($H18="","",ROUND($H18-$L18,2))</f>
        <v/>
      </c>
      <c r="N18" s="23"/>
      <c r="O18" s="23"/>
    </row>
    <row r="19" spans="1:15" x14ac:dyDescent="0.25">
      <c r="A19" s="23"/>
      <c r="B19" s="23"/>
      <c r="C19" s="23"/>
      <c r="D19" s="23"/>
      <c r="E19" s="24"/>
      <c r="F19" s="25"/>
      <c r="G19" s="14"/>
      <c r="H19" s="26" t="str">
        <f>IF(OR($F19="",$G19=""),"",ROUND($F19*$G19,2))</f>
        <v/>
      </c>
      <c r="I19" s="26" t="str">
        <f>IF($H19="","",ROUND($H19*(1+Parameter!$B$5),2))</f>
        <v/>
      </c>
      <c r="J19" s="27" t="str">
        <f>IF($A19="","",ROUND(SUMIF(Beteiligungen!$A$2:$A$41,$A19,Beteiligungen!$D$2:$D$41),4))</f>
        <v/>
      </c>
      <c r="K19" s="28" t="str">
        <f>IF($A19="","",IF($J19=1,"100 % verteilt",IF($J19&gt;1,"über 100 % — kürzen","unter 100 % — offen")))</f>
        <v/>
      </c>
      <c r="L19" s="26" t="str">
        <f>IF($A19="","",ROUND(SUMIF(Beteiligungen!$A$2:$A$41,$A19,Beteiligungen!$F$2:$F$41),2))</f>
        <v/>
      </c>
      <c r="M19" s="26" t="str">
        <f>IF($H19="","",ROUND($H19-$L19,2))</f>
        <v/>
      </c>
      <c r="N19" s="23"/>
      <c r="O19" s="23"/>
    </row>
    <row r="20" spans="1:15" x14ac:dyDescent="0.25">
      <c r="A20" s="23"/>
      <c r="B20" s="23"/>
      <c r="C20" s="23"/>
      <c r="D20" s="23"/>
      <c r="E20" s="24"/>
      <c r="F20" s="25"/>
      <c r="G20" s="14"/>
      <c r="H20" s="26" t="str">
        <f>IF(OR($F20="",$G20=""),"",ROUND($F20*$G20,2))</f>
        <v/>
      </c>
      <c r="I20" s="26" t="str">
        <f>IF($H20="","",ROUND($H20*(1+Parameter!$B$5),2))</f>
        <v/>
      </c>
      <c r="J20" s="27" t="str">
        <f>IF($A20="","",ROUND(SUMIF(Beteiligungen!$A$2:$A$41,$A20,Beteiligungen!$D$2:$D$41),4))</f>
        <v/>
      </c>
      <c r="K20" s="28" t="str">
        <f>IF($A20="","",IF($J20=1,"100 % verteilt",IF($J20&gt;1,"über 100 % — kürzen","unter 100 % — offen")))</f>
        <v/>
      </c>
      <c r="L20" s="26" t="str">
        <f>IF($A20="","",ROUND(SUMIF(Beteiligungen!$A$2:$A$41,$A20,Beteiligungen!$F$2:$F$41),2))</f>
        <v/>
      </c>
      <c r="M20" s="26" t="str">
        <f>IF($H20="","",ROUND($H20-$L20,2))</f>
        <v/>
      </c>
      <c r="N20" s="23"/>
      <c r="O20" s="23"/>
    </row>
    <row r="21" spans="1:15" x14ac:dyDescent="0.25">
      <c r="A21" s="23"/>
      <c r="B21" s="23"/>
      <c r="C21" s="23"/>
      <c r="D21" s="23"/>
      <c r="E21" s="24"/>
      <c r="F21" s="25"/>
      <c r="G21" s="14"/>
      <c r="H21" s="26" t="str">
        <f>IF(OR($F21="",$G21=""),"",ROUND($F21*$G21,2))</f>
        <v/>
      </c>
      <c r="I21" s="26" t="str">
        <f>IF($H21="","",ROUND($H21*(1+Parameter!$B$5),2))</f>
        <v/>
      </c>
      <c r="J21" s="27" t="str">
        <f>IF($A21="","",ROUND(SUMIF(Beteiligungen!$A$2:$A$41,$A21,Beteiligungen!$D$2:$D$41),4))</f>
        <v/>
      </c>
      <c r="K21" s="28" t="str">
        <f>IF($A21="","",IF($J21=1,"100 % verteilt",IF($J21&gt;1,"über 100 % — kürzen","unter 100 % — offen")))</f>
        <v/>
      </c>
      <c r="L21" s="26" t="str">
        <f>IF($A21="","",ROUND(SUMIF(Beteiligungen!$A$2:$A$41,$A21,Beteiligungen!$F$2:$F$41),2))</f>
        <v/>
      </c>
      <c r="M21" s="26" t="str">
        <f>IF($H21="","",ROUND($H21-$L21,2))</f>
        <v/>
      </c>
      <c r="N21" s="23"/>
      <c r="O21" s="23"/>
    </row>
    <row r="23" spans="1:13" x14ac:dyDescent="0.25">
      <c r="A23" s="6" t="s">
        <v>65</v>
      </c>
      <c r="F23" s="29">
        <f>SUM(F$2:F$21)</f>
        <v>1862500</v>
      </c>
      <c r="H23" s="29">
        <f>SUM(H$2:H$21)</f>
        <v>55115</v>
      </c>
      <c r="I23" s="29">
        <f>SUM(I$2:I$21)</f>
        <v>65586.85</v>
      </c>
      <c r="L23" s="29">
        <f>SUM(L$2:L$21)</f>
        <v>53455</v>
      </c>
      <c r="M23" s="29">
        <f>SUM(M$2:M$21)</f>
        <v>1660</v>
      </c>
    </row>
    <row r="25" ht="23.5" customHeight="1" spans="1:9" x14ac:dyDescent="0.25">
      <c r="A25" s="7"/>
      <c r="B25" s="13" t="s">
        <v>66</v>
      </c>
      <c r="C25" s="13"/>
      <c r="D25" s="13"/>
      <c r="E25" s="13"/>
      <c r="F25" s="13"/>
      <c r="G25" s="13"/>
      <c r="H25" s="13"/>
      <c r="I25" s="13"/>
    </row>
  </sheetData>
  <sheetProtection sheet="1" insertRows="0" deleteRows="0" sort="0" autoFilter="0"/>
  <autoFilter ref="A1:O1"/>
  <mergeCells count="1">
    <mergeCell ref="B25:I25"/>
  </mergeCells>
  <dataValidations count="6">
    <dataValidation type="decimal" allowBlank="1" showErrorMessage="1" errorTitle="Wert außerhalb des Bereichs" error="Zulässig sind Werte zwischen 0 und 100000000." sqref="F10:F21">
      <formula1>0</formula1>
      <formula2>100000000</formula2>
    </dataValidation>
    <dataValidation type="decimal" allowBlank="1" showErrorMessage="1" errorTitle="Wert außerhalb des Bereichs" error="Zulässig sind Werte zwischen 0 und 100000000." sqref="F2:F21">
      <formula1>0</formula1>
      <formula2>100000000</formula2>
    </dataValidation>
    <dataValidation type="decimal" allowBlank="1" showErrorMessage="1" errorTitle="Wert außerhalb des Bereichs" error="Zulässig sind Werte zwischen 0 und 0.15." sqref="G10:G21">
      <formula1>0</formula1>
      <formula2>0.15</formula2>
    </dataValidation>
    <dataValidation type="decimal" allowBlank="1" showErrorMessage="1" errorTitle="Wert außerhalb des Bereichs" error="Zulässig sind Werte zwischen 0 und 0.15." sqref="G2:G21">
      <formula1>0</formula1>
      <formula2>0.15</formula2>
    </dataValidation>
    <dataValidation type="list" showErrorMessage="1" errorTitle="Nicht in der Liste" error="Zulässig sind: offen, beurkundet, gezahlt, abgerechnet, storniert" sqref="N10:N21">
      <formula1>"offen,beurkundet,gezahlt,abgerechnet,storniert"</formula1>
    </dataValidation>
    <dataValidation type="list" showErrorMessage="1" errorTitle="Nicht in der Liste" error="Zulässig sind: offen, beurkundet, gezahlt, abgerechnet, storniert" sqref="N2:N21">
      <formula1>"offen,beurkundet,gezahlt,abgerechnet,storniert"</formula1>
    </dataValidation>
  </dataValidations>
  <pageMargins left="0.6" right="0.4" top="0.6" bottom="0.6" header="0.3" footer="0.3"/>
  <pageSetup paperSize="9" orientation="landscape" horizontalDpi="4294967295" verticalDpi="4294967295" scale="100" fitToWidth="1" fitToHeight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style="1" customWidth="1"/>
    <col min="2" max="3" width="20" style="1" customWidth="1"/>
    <col min="4" max="4" width="11" style="19" customWidth="1"/>
    <col min="5" max="5" width="15" style="18" customWidth="1"/>
    <col min="6" max="6" width="14" style="18" customWidth="1"/>
    <col min="7" max="7" width="14" style="1" customWidth="1"/>
    <col min="8" max="8" width="13" style="18" customWidth="1"/>
    <col min="9" max="9" width="15" style="18" customWidth="1"/>
    <col min="10" max="10" width="14" style="18" customWidth="1"/>
    <col min="11" max="11" width="15" style="18" customWidth="1"/>
    <col min="12" max="13" width="13" style="17" customWidth="1"/>
    <col min="14" max="14" width="26" style="1" customWidth="1"/>
  </cols>
  <sheetData>
    <row r="1" ht="33" customHeight="1" spans="1:14" x14ac:dyDescent="0.25">
      <c r="A1" s="9" t="s">
        <v>34</v>
      </c>
      <c r="B1" s="9" t="s">
        <v>67</v>
      </c>
      <c r="C1" s="9" t="s">
        <v>68</v>
      </c>
      <c r="D1" s="22" t="s">
        <v>69</v>
      </c>
      <c r="E1" s="21" t="s">
        <v>70</v>
      </c>
      <c r="F1" s="21" t="s">
        <v>71</v>
      </c>
      <c r="G1" s="9" t="s">
        <v>72</v>
      </c>
      <c r="H1" s="21" t="s">
        <v>10</v>
      </c>
      <c r="I1" s="21" t="s">
        <v>73</v>
      </c>
      <c r="J1" s="21" t="s">
        <v>74</v>
      </c>
      <c r="K1" s="21" t="s">
        <v>75</v>
      </c>
      <c r="L1" s="20" t="s">
        <v>76</v>
      </c>
      <c r="M1" s="20" t="s">
        <v>77</v>
      </c>
      <c r="N1" s="9" t="s">
        <v>78</v>
      </c>
    </row>
    <row r="2" spans="1:14" x14ac:dyDescent="0.25">
      <c r="A2" s="23" t="s">
        <v>49</v>
      </c>
      <c r="B2" s="23" t="s">
        <v>79</v>
      </c>
      <c r="C2" s="23" t="s">
        <v>80</v>
      </c>
      <c r="D2" s="14">
        <v>0.6</v>
      </c>
      <c r="E2" s="26">
        <f>IF($A2="","",IFERROR(VLOOKUP($A2,Deals!$A$2:$H$21,8,FALSE),""))</f>
        <v>11670</v>
      </c>
      <c r="F2" s="26">
        <f>IF(OR($E2="",$D2=""),"",ROUND($E2*$D2,2))</f>
        <v>7002</v>
      </c>
      <c r="G2" s="23" t="s">
        <v>81</v>
      </c>
      <c r="H2" s="26">
        <f>IF($F2="","",IF($G2="ja",ROUND($F2*Parameter!$B$5,2),0))</f>
        <v>0</v>
      </c>
      <c r="I2" s="26">
        <f>IF($F2="","",ROUND($F2+$H2,2))</f>
        <v>7002</v>
      </c>
      <c r="J2" s="25">
        <v>0</v>
      </c>
      <c r="K2" s="26">
        <f>IF($I2="","",ROUND($I2-$J2,2))</f>
        <v>7002</v>
      </c>
      <c r="L2" s="30">
        <f>IF($A2="","",IFERROR(VLOOKUP($A2,Deals!$A$2:$H$21,5,FALSE)+Parameter!$B$7,""))</f>
        <v>46205</v>
      </c>
      <c r="M2" s="24">
        <v>46205</v>
      </c>
      <c r="N2" s="31" t="str">
        <f>IF($A2="","",IF($E2="","Deal-Nr unbekannt",IF($B2="","Beteiligter fehlt",IF(AND($M2&lt;&gt;"",$M2&gt;$L2),"nach Fälligkeit ausgezahlt","vollständig"))))</f>
        <v>vollständig</v>
      </c>
    </row>
    <row r="3" spans="1:14" x14ac:dyDescent="0.25">
      <c r="A3" s="23" t="s">
        <v>49</v>
      </c>
      <c r="B3" s="23" t="s">
        <v>82</v>
      </c>
      <c r="C3" s="23" t="s">
        <v>83</v>
      </c>
      <c r="D3" s="14">
        <v>0.4</v>
      </c>
      <c r="E3" s="26">
        <f>IF($A3="","",IFERROR(VLOOKUP($A3,Deals!$A$2:$H$21,8,FALSE),""))</f>
        <v>11670</v>
      </c>
      <c r="F3" s="26">
        <f>IF(OR($E3="",$D3=""),"",ROUND($E3*$D3,2))</f>
        <v>4668</v>
      </c>
      <c r="G3" s="23" t="s">
        <v>81</v>
      </c>
      <c r="H3" s="26">
        <f>IF($F3="","",IF($G3="ja",ROUND($F3*Parameter!$B$5,2),0))</f>
        <v>0</v>
      </c>
      <c r="I3" s="26">
        <f>IF($F3="","",ROUND($F3+$H3,2))</f>
        <v>4668</v>
      </c>
      <c r="J3" s="25">
        <v>0</v>
      </c>
      <c r="K3" s="26">
        <f>IF($I3="","",ROUND($I3-$J3,2))</f>
        <v>4668</v>
      </c>
      <c r="L3" s="30">
        <f>IF($A3="","",IFERROR(VLOOKUP($A3,Deals!$A$2:$H$21,5,FALSE)+Parameter!$B$7,""))</f>
        <v>46205</v>
      </c>
      <c r="M3" s="24">
        <v>46205</v>
      </c>
      <c r="N3" s="31" t="str">
        <f>IF($A3="","",IF($E3="","Deal-Nr unbekannt",IF($B3="","Beteiligter fehlt",IF(AND($M3&lt;&gt;"",$M3&gt;$L3),"nach Fälligkeit ausgezahlt","vollständig"))))</f>
        <v>vollständig</v>
      </c>
    </row>
    <row r="4" spans="1:14" x14ac:dyDescent="0.25">
      <c r="A4" s="23" t="s">
        <v>54</v>
      </c>
      <c r="B4" s="23" t="s">
        <v>79</v>
      </c>
      <c r="C4" s="23" t="s">
        <v>80</v>
      </c>
      <c r="D4" s="14">
        <v>0.5</v>
      </c>
      <c r="E4" s="26">
        <f>IF($A4="","",IFERROR(VLOOKUP($A4,Deals!$A$2:$H$21,8,FALSE),""))</f>
        <v>17920</v>
      </c>
      <c r="F4" s="26">
        <f>IF(OR($E4="",$D4=""),"",ROUND($E4*$D4,2))</f>
        <v>8960</v>
      </c>
      <c r="G4" s="23" t="s">
        <v>81</v>
      </c>
      <c r="H4" s="26">
        <f>IF($F4="","",IF($G4="ja",ROUND($F4*Parameter!$B$5,2),0))</f>
        <v>0</v>
      </c>
      <c r="I4" s="26">
        <f>IF($F4="","",ROUND($F4+$H4,2))</f>
        <v>8960</v>
      </c>
      <c r="J4" s="25">
        <v>4000</v>
      </c>
      <c r="K4" s="26">
        <f>IF($I4="","",ROUND($I4-$J4,2))</f>
        <v>4960</v>
      </c>
      <c r="L4" s="30">
        <f>IF($A4="","",IFERROR(VLOOKUP($A4,Deals!$A$2:$H$21,5,FALSE)+Parameter!$B$7,""))</f>
        <v>46226</v>
      </c>
      <c r="M4" s="24">
        <v>46226</v>
      </c>
      <c r="N4" s="31" t="str">
        <f>IF($A4="","",IF($E4="","Deal-Nr unbekannt",IF($B4="","Beteiligter fehlt",IF(AND($M4&lt;&gt;"",$M4&gt;$L4),"nach Fälligkeit ausgezahlt","vollständig"))))</f>
        <v>vollständig</v>
      </c>
    </row>
    <row r="5" spans="1:14" x14ac:dyDescent="0.25">
      <c r="A5" s="23" t="s">
        <v>54</v>
      </c>
      <c r="B5" s="23" t="s">
        <v>84</v>
      </c>
      <c r="C5" s="23" t="s">
        <v>85</v>
      </c>
      <c r="D5" s="14">
        <v>0.3</v>
      </c>
      <c r="E5" s="26">
        <f>IF($A5="","",IFERROR(VLOOKUP($A5,Deals!$A$2:$H$21,8,FALSE),""))</f>
        <v>17920</v>
      </c>
      <c r="F5" s="26">
        <f>IF(OR($E5="",$D5=""),"",ROUND($E5*$D5,2))</f>
        <v>5376</v>
      </c>
      <c r="G5" s="23" t="s">
        <v>86</v>
      </c>
      <c r="H5" s="26">
        <f>IF($F5="","",IF($G5="ja",ROUND($F5*Parameter!$B$5,2),0))</f>
        <v>1021.44</v>
      </c>
      <c r="I5" s="26">
        <f>IF($F5="","",ROUND($F5+$H5,2))</f>
        <v>6397.44</v>
      </c>
      <c r="J5" s="25">
        <v>0</v>
      </c>
      <c r="K5" s="26">
        <f>IF($I5="","",ROUND($I5-$J5,2))</f>
        <v>6397.44</v>
      </c>
      <c r="L5" s="30">
        <f>IF($A5="","",IFERROR(VLOOKUP($A5,Deals!$A$2:$H$21,5,FALSE)+Parameter!$B$7,""))</f>
        <v>46226</v>
      </c>
      <c r="M5" s="24">
        <v>46226</v>
      </c>
      <c r="N5" s="31" t="str">
        <f>IF($A5="","",IF($E5="","Deal-Nr unbekannt",IF($B5="","Beteiligter fehlt",IF(AND($M5&lt;&gt;"",$M5&gt;$L5),"nach Fälligkeit ausgezahlt","vollständig"))))</f>
        <v>vollständig</v>
      </c>
    </row>
    <row r="6" spans="1:14" x14ac:dyDescent="0.25">
      <c r="A6" s="23" t="s">
        <v>54</v>
      </c>
      <c r="B6" s="23" t="s">
        <v>87</v>
      </c>
      <c r="C6" s="23" t="s">
        <v>88</v>
      </c>
      <c r="D6" s="14">
        <v>0.2</v>
      </c>
      <c r="E6" s="26">
        <f>IF($A6="","",IFERROR(VLOOKUP($A6,Deals!$A$2:$H$21,8,FALSE),""))</f>
        <v>17920</v>
      </c>
      <c r="F6" s="26">
        <f>IF(OR($E6="",$D6=""),"",ROUND($E6*$D6,2))</f>
        <v>3584</v>
      </c>
      <c r="G6" s="23" t="s">
        <v>81</v>
      </c>
      <c r="H6" s="26">
        <f>IF($F6="","",IF($G6="ja",ROUND($F6*Parameter!$B$5,2),0))</f>
        <v>0</v>
      </c>
      <c r="I6" s="26">
        <f>IF($F6="","",ROUND($F6+$H6,2))</f>
        <v>3584</v>
      </c>
      <c r="J6" s="25">
        <v>0</v>
      </c>
      <c r="K6" s="26">
        <f>IF($I6="","",ROUND($I6-$J6,2))</f>
        <v>3584</v>
      </c>
      <c r="L6" s="30">
        <f>IF($A6="","",IFERROR(VLOOKUP($A6,Deals!$A$2:$H$21,5,FALSE)+Parameter!$B$7,""))</f>
        <v>46226</v>
      </c>
      <c r="M6" s="24">
        <v>46226</v>
      </c>
      <c r="N6" s="31" t="str">
        <f>IF($A6="","",IF($E6="","Deal-Nr unbekannt",IF($B6="","Beteiligter fehlt",IF(AND($M6&lt;&gt;"",$M6&gt;$L6),"nach Fälligkeit ausgezahlt","vollständig"))))</f>
        <v>vollständig</v>
      </c>
    </row>
    <row r="7" spans="1:14" x14ac:dyDescent="0.25">
      <c r="A7" s="23" t="s">
        <v>57</v>
      </c>
      <c r="B7" s="23" t="s">
        <v>84</v>
      </c>
      <c r="C7" s="23" t="s">
        <v>80</v>
      </c>
      <c r="D7" s="14">
        <v>0.7</v>
      </c>
      <c r="E7" s="26">
        <f>IF($A7="","",IFERROR(VLOOKUP($A7,Deals!$A$2:$H$21,8,FALSE),""))</f>
        <v>8925</v>
      </c>
      <c r="F7" s="26">
        <f>IF(OR($E7="",$D7=""),"",ROUND($E7*$D7,2))</f>
        <v>6247.5</v>
      </c>
      <c r="G7" s="23" t="s">
        <v>86</v>
      </c>
      <c r="H7" s="26">
        <f>IF($F7="","",IF($G7="ja",ROUND($F7*Parameter!$B$5,2),0))</f>
        <v>1187.03</v>
      </c>
      <c r="I7" s="26">
        <f>IF($F7="","",ROUND($F7+$H7,2))</f>
        <v>7434.53</v>
      </c>
      <c r="J7" s="25">
        <v>3000</v>
      </c>
      <c r="K7" s="26">
        <f>IF($I7="","",ROUND($I7-$J7,2))</f>
        <v>4434.53</v>
      </c>
      <c r="L7" s="30">
        <f>IF($A7="","",IFERROR(VLOOKUP($A7,Deals!$A$2:$H$21,5,FALSE)+Parameter!$B$7,""))</f>
        <v>46245</v>
      </c>
      <c r="M7" s="24"/>
      <c r="N7" s="31" t="str">
        <f>IF($A7="","",IF($E7="","Deal-Nr unbekannt",IF($B7="","Beteiligter fehlt",IF(AND($M7&lt;&gt;"",$M7&gt;$L7),"nach Fälligkeit ausgezahlt","vollständig"))))</f>
        <v>vollständig</v>
      </c>
    </row>
    <row r="8" spans="1:14" x14ac:dyDescent="0.25">
      <c r="A8" s="23" t="s">
        <v>57</v>
      </c>
      <c r="B8" s="23" t="s">
        <v>89</v>
      </c>
      <c r="C8" s="23" t="s">
        <v>90</v>
      </c>
      <c r="D8" s="14">
        <v>0.3</v>
      </c>
      <c r="E8" s="26">
        <f>IF($A8="","",IFERROR(VLOOKUP($A8,Deals!$A$2:$H$21,8,FALSE),""))</f>
        <v>8925</v>
      </c>
      <c r="F8" s="26">
        <f>IF(OR($E8="",$D8=""),"",ROUND($E8*$D8,2))</f>
        <v>2677.5</v>
      </c>
      <c r="G8" s="23" t="s">
        <v>86</v>
      </c>
      <c r="H8" s="26">
        <f>IF($F8="","",IF($G8="ja",ROUND($F8*Parameter!$B$5,2),0))</f>
        <v>508.73</v>
      </c>
      <c r="I8" s="26">
        <f>IF($F8="","",ROUND($F8+$H8,2))</f>
        <v>3186.23</v>
      </c>
      <c r="J8" s="25">
        <v>0</v>
      </c>
      <c r="K8" s="26">
        <f>IF($I8="","",ROUND($I8-$J8,2))</f>
        <v>3186.23</v>
      </c>
      <c r="L8" s="30">
        <f>IF($A8="","",IFERROR(VLOOKUP($A8,Deals!$A$2:$H$21,5,FALSE)+Parameter!$B$7,""))</f>
        <v>46245</v>
      </c>
      <c r="M8" s="24"/>
      <c r="N8" s="31" t="str">
        <f>IF($A8="","",IF($E8="","Deal-Nr unbekannt",IF($B8="","Beteiligter fehlt",IF(AND($M8&lt;&gt;"",$M8&gt;$L8),"nach Fälligkeit ausgezahlt","vollständig"))))</f>
        <v>vollständig</v>
      </c>
    </row>
    <row r="9" spans="1:14" x14ac:dyDescent="0.25">
      <c r="A9" s="23" t="s">
        <v>62</v>
      </c>
      <c r="B9" s="23" t="s">
        <v>82</v>
      </c>
      <c r="C9" s="23" t="s">
        <v>80</v>
      </c>
      <c r="D9" s="14">
        <v>0.45</v>
      </c>
      <c r="E9" s="26">
        <f>IF($A9="","",IFERROR(VLOOKUP($A9,Deals!$A$2:$H$21,8,FALSE),""))</f>
        <v>16600</v>
      </c>
      <c r="F9" s="26">
        <f>IF(OR($E9="",$D9=""),"",ROUND($E9*$D9,2))</f>
        <v>7470</v>
      </c>
      <c r="G9" s="23" t="s">
        <v>81</v>
      </c>
      <c r="H9" s="26">
        <f>IF($F9="","",IF($G9="ja",ROUND($F9*Parameter!$B$5,2),0))</f>
        <v>0</v>
      </c>
      <c r="I9" s="26">
        <f>IF($F9="","",ROUND($F9+$H9,2))</f>
        <v>7470</v>
      </c>
      <c r="J9" s="25">
        <v>0</v>
      </c>
      <c r="K9" s="26">
        <f>IF($I9="","",ROUND($I9-$J9,2))</f>
        <v>7470</v>
      </c>
      <c r="L9" s="30">
        <f>IF($A9="","",IFERROR(VLOOKUP($A9,Deals!$A$2:$H$21,5,FALSE)+Parameter!$B$7,""))</f>
        <v>46254</v>
      </c>
      <c r="M9" s="24"/>
      <c r="N9" s="31" t="str">
        <f>IF($A9="","",IF($E9="","Deal-Nr unbekannt",IF($B9="","Beteiligter fehlt",IF(AND($M9&lt;&gt;"",$M9&gt;$L9),"nach Fälligkeit ausgezahlt","vollständig"))))</f>
        <v>vollständig</v>
      </c>
    </row>
    <row r="10" spans="1:14" x14ac:dyDescent="0.25">
      <c r="A10" s="23" t="s">
        <v>62</v>
      </c>
      <c r="B10" s="23" t="s">
        <v>79</v>
      </c>
      <c r="C10" s="23" t="s">
        <v>83</v>
      </c>
      <c r="D10" s="14">
        <v>0.25</v>
      </c>
      <c r="E10" s="26">
        <f>IF($A10="","",IFERROR(VLOOKUP($A10,Deals!$A$2:$H$21,8,FALSE),""))</f>
        <v>16600</v>
      </c>
      <c r="F10" s="26">
        <f>IF(OR($E10="",$D10=""),"",ROUND($E10*$D10,2))</f>
        <v>4150</v>
      </c>
      <c r="G10" s="23" t="s">
        <v>81</v>
      </c>
      <c r="H10" s="26">
        <f>IF($F10="","",IF($G10="ja",ROUND($F10*Parameter!$B$5,2),0))</f>
        <v>0</v>
      </c>
      <c r="I10" s="26">
        <f>IF($F10="","",ROUND($F10+$H10,2))</f>
        <v>4150</v>
      </c>
      <c r="J10" s="25">
        <v>0</v>
      </c>
      <c r="K10" s="26">
        <f>IF($I10="","",ROUND($I10-$J10,2))</f>
        <v>4150</v>
      </c>
      <c r="L10" s="30">
        <f>IF($A10="","",IFERROR(VLOOKUP($A10,Deals!$A$2:$H$21,5,FALSE)+Parameter!$B$7,""))</f>
        <v>46254</v>
      </c>
      <c r="M10" s="24"/>
      <c r="N10" s="31" t="str">
        <f>IF($A10="","",IF($E10="","Deal-Nr unbekannt",IF($B10="","Beteiligter fehlt",IF(AND($M10&lt;&gt;"",$M10&gt;$L10),"nach Fälligkeit ausgezahlt","vollständig"))))</f>
        <v>vollständig</v>
      </c>
    </row>
    <row r="11" spans="1:14" x14ac:dyDescent="0.25">
      <c r="A11" s="23" t="s">
        <v>62</v>
      </c>
      <c r="B11" s="23" t="s">
        <v>84</v>
      </c>
      <c r="C11" s="23" t="s">
        <v>85</v>
      </c>
      <c r="D11" s="14">
        <v>0.2</v>
      </c>
      <c r="E11" s="26">
        <f>IF($A11="","",IFERROR(VLOOKUP($A11,Deals!$A$2:$H$21,8,FALSE),""))</f>
        <v>16600</v>
      </c>
      <c r="F11" s="26">
        <f>IF(OR($E11="",$D11=""),"",ROUND($E11*$D11,2))</f>
        <v>3320</v>
      </c>
      <c r="G11" s="23" t="s">
        <v>86</v>
      </c>
      <c r="H11" s="26">
        <f>IF($F11="","",IF($G11="ja",ROUND($F11*Parameter!$B$5,2),0))</f>
        <v>630.8</v>
      </c>
      <c r="I11" s="26">
        <f>IF($F11="","",ROUND($F11+$H11,2))</f>
        <v>3950.8</v>
      </c>
      <c r="J11" s="25">
        <v>0</v>
      </c>
      <c r="K11" s="26">
        <f>IF($I11="","",ROUND($I11-$J11,2))</f>
        <v>3950.8</v>
      </c>
      <c r="L11" s="30">
        <f>IF($A11="","",IFERROR(VLOOKUP($A11,Deals!$A$2:$H$21,5,FALSE)+Parameter!$B$7,""))</f>
        <v>46254</v>
      </c>
      <c r="M11" s="24"/>
      <c r="N11" s="31" t="str">
        <f>IF($A11="","",IF($E11="","Deal-Nr unbekannt",IF($B11="","Beteiligter fehlt",IF(AND($M11&lt;&gt;"",$M11&gt;$L11),"nach Fälligkeit ausgezahlt","vollständig"))))</f>
        <v>vollständig</v>
      </c>
    </row>
    <row r="12" spans="1:14" x14ac:dyDescent="0.25">
      <c r="A12" s="23"/>
      <c r="B12" s="23"/>
      <c r="C12" s="23"/>
      <c r="D12" s="14"/>
      <c r="E12" s="26" t="str">
        <f>IF($A12="","",IFERROR(VLOOKUP($A12,Deals!$A$2:$H$21,8,FALSE),""))</f>
        <v/>
      </c>
      <c r="F12" s="26" t="str">
        <f>IF(OR($E12="",$D12=""),"",ROUND($E12*$D12,2))</f>
        <v/>
      </c>
      <c r="G12" s="23"/>
      <c r="H12" s="26" t="str">
        <f>IF($F12="","",IF($G12="ja",ROUND($F12*Parameter!$B$5,2),0))</f>
        <v/>
      </c>
      <c r="I12" s="26" t="str">
        <f>IF($F12="","",ROUND($F12+$H12,2))</f>
        <v/>
      </c>
      <c r="J12" s="25"/>
      <c r="K12" s="26" t="str">
        <f>IF($I12="","",ROUND($I12-$J12,2))</f>
        <v/>
      </c>
      <c r="L12" s="30" t="str">
        <f>IF($A12="","",IFERROR(VLOOKUP($A12,Deals!$A$2:$H$21,5,FALSE)+Parameter!$B$7,""))</f>
        <v/>
      </c>
      <c r="M12" s="24"/>
      <c r="N12" s="31" t="str">
        <f>IF($A12="","",IF($E12="","Deal-Nr unbekannt",IF($B12="","Beteiligter fehlt",IF(AND($M12&lt;&gt;"",$M12&gt;$L12),"nach Fälligkeit ausgezahlt","vollständig"))))</f>
        <v/>
      </c>
    </row>
    <row r="13" spans="1:14" x14ac:dyDescent="0.25">
      <c r="A13" s="23"/>
      <c r="B13" s="23"/>
      <c r="C13" s="23"/>
      <c r="D13" s="14"/>
      <c r="E13" s="26" t="str">
        <f>IF($A13="","",IFERROR(VLOOKUP($A13,Deals!$A$2:$H$21,8,FALSE),""))</f>
        <v/>
      </c>
      <c r="F13" s="26" t="str">
        <f>IF(OR($E13="",$D13=""),"",ROUND($E13*$D13,2))</f>
        <v/>
      </c>
      <c r="G13" s="23"/>
      <c r="H13" s="26" t="str">
        <f>IF($F13="","",IF($G13="ja",ROUND($F13*Parameter!$B$5,2),0))</f>
        <v/>
      </c>
      <c r="I13" s="26" t="str">
        <f>IF($F13="","",ROUND($F13+$H13,2))</f>
        <v/>
      </c>
      <c r="J13" s="25"/>
      <c r="K13" s="26" t="str">
        <f>IF($I13="","",ROUND($I13-$J13,2))</f>
        <v/>
      </c>
      <c r="L13" s="30" t="str">
        <f>IF($A13="","",IFERROR(VLOOKUP($A13,Deals!$A$2:$H$21,5,FALSE)+Parameter!$B$7,""))</f>
        <v/>
      </c>
      <c r="M13" s="24"/>
      <c r="N13" s="31" t="str">
        <f>IF($A13="","",IF($E13="","Deal-Nr unbekannt",IF($B13="","Beteiligter fehlt",IF(AND($M13&lt;&gt;"",$M13&gt;$L13),"nach Fälligkeit ausgezahlt","vollständig"))))</f>
        <v/>
      </c>
    </row>
    <row r="14" spans="1:14" x14ac:dyDescent="0.25">
      <c r="A14" s="23"/>
      <c r="B14" s="23"/>
      <c r="C14" s="23"/>
      <c r="D14" s="14"/>
      <c r="E14" s="26" t="str">
        <f>IF($A14="","",IFERROR(VLOOKUP($A14,Deals!$A$2:$H$21,8,FALSE),""))</f>
        <v/>
      </c>
      <c r="F14" s="26" t="str">
        <f>IF(OR($E14="",$D14=""),"",ROUND($E14*$D14,2))</f>
        <v/>
      </c>
      <c r="G14" s="23"/>
      <c r="H14" s="26" t="str">
        <f>IF($F14="","",IF($G14="ja",ROUND($F14*Parameter!$B$5,2),0))</f>
        <v/>
      </c>
      <c r="I14" s="26" t="str">
        <f>IF($F14="","",ROUND($F14+$H14,2))</f>
        <v/>
      </c>
      <c r="J14" s="25"/>
      <c r="K14" s="26" t="str">
        <f>IF($I14="","",ROUND($I14-$J14,2))</f>
        <v/>
      </c>
      <c r="L14" s="30" t="str">
        <f>IF($A14="","",IFERROR(VLOOKUP($A14,Deals!$A$2:$H$21,5,FALSE)+Parameter!$B$7,""))</f>
        <v/>
      </c>
      <c r="M14" s="24"/>
      <c r="N14" s="31" t="str">
        <f>IF($A14="","",IF($E14="","Deal-Nr unbekannt",IF($B14="","Beteiligter fehlt",IF(AND($M14&lt;&gt;"",$M14&gt;$L14),"nach Fälligkeit ausgezahlt","vollständig"))))</f>
        <v/>
      </c>
    </row>
    <row r="15" spans="1:14" x14ac:dyDescent="0.25">
      <c r="A15" s="23"/>
      <c r="B15" s="23"/>
      <c r="C15" s="23"/>
      <c r="D15" s="14"/>
      <c r="E15" s="26" t="str">
        <f>IF($A15="","",IFERROR(VLOOKUP($A15,Deals!$A$2:$H$21,8,FALSE),""))</f>
        <v/>
      </c>
      <c r="F15" s="26" t="str">
        <f>IF(OR($E15="",$D15=""),"",ROUND($E15*$D15,2))</f>
        <v/>
      </c>
      <c r="G15" s="23"/>
      <c r="H15" s="26" t="str">
        <f>IF($F15="","",IF($G15="ja",ROUND($F15*Parameter!$B$5,2),0))</f>
        <v/>
      </c>
      <c r="I15" s="26" t="str">
        <f>IF($F15="","",ROUND($F15+$H15,2))</f>
        <v/>
      </c>
      <c r="J15" s="25"/>
      <c r="K15" s="26" t="str">
        <f>IF($I15="","",ROUND($I15-$J15,2))</f>
        <v/>
      </c>
      <c r="L15" s="30" t="str">
        <f>IF($A15="","",IFERROR(VLOOKUP($A15,Deals!$A$2:$H$21,5,FALSE)+Parameter!$B$7,""))</f>
        <v/>
      </c>
      <c r="M15" s="24"/>
      <c r="N15" s="31" t="str">
        <f>IF($A15="","",IF($E15="","Deal-Nr unbekannt",IF($B15="","Beteiligter fehlt",IF(AND($M15&lt;&gt;"",$M15&gt;$L15),"nach Fälligkeit ausgezahlt","vollständig"))))</f>
        <v/>
      </c>
    </row>
    <row r="16" spans="1:14" x14ac:dyDescent="0.25">
      <c r="A16" s="23"/>
      <c r="B16" s="23"/>
      <c r="C16" s="23"/>
      <c r="D16" s="14"/>
      <c r="E16" s="26" t="str">
        <f>IF($A16="","",IFERROR(VLOOKUP($A16,Deals!$A$2:$H$21,8,FALSE),""))</f>
        <v/>
      </c>
      <c r="F16" s="26" t="str">
        <f>IF(OR($E16="",$D16=""),"",ROUND($E16*$D16,2))</f>
        <v/>
      </c>
      <c r="G16" s="23"/>
      <c r="H16" s="26" t="str">
        <f>IF($F16="","",IF($G16="ja",ROUND($F16*Parameter!$B$5,2),0))</f>
        <v/>
      </c>
      <c r="I16" s="26" t="str">
        <f>IF($F16="","",ROUND($F16+$H16,2))</f>
        <v/>
      </c>
      <c r="J16" s="25"/>
      <c r="K16" s="26" t="str">
        <f>IF($I16="","",ROUND($I16-$J16,2))</f>
        <v/>
      </c>
      <c r="L16" s="30" t="str">
        <f>IF($A16="","",IFERROR(VLOOKUP($A16,Deals!$A$2:$H$21,5,FALSE)+Parameter!$B$7,""))</f>
        <v/>
      </c>
      <c r="M16" s="24"/>
      <c r="N16" s="31" t="str">
        <f>IF($A16="","",IF($E16="","Deal-Nr unbekannt",IF($B16="","Beteiligter fehlt",IF(AND($M16&lt;&gt;"",$M16&gt;$L16),"nach Fälligkeit ausgezahlt","vollständig"))))</f>
        <v/>
      </c>
    </row>
    <row r="17" spans="1:14" x14ac:dyDescent="0.25">
      <c r="A17" s="23"/>
      <c r="B17" s="23"/>
      <c r="C17" s="23"/>
      <c r="D17" s="14"/>
      <c r="E17" s="26" t="str">
        <f>IF($A17="","",IFERROR(VLOOKUP($A17,Deals!$A$2:$H$21,8,FALSE),""))</f>
        <v/>
      </c>
      <c r="F17" s="26" t="str">
        <f>IF(OR($E17="",$D17=""),"",ROUND($E17*$D17,2))</f>
        <v/>
      </c>
      <c r="G17" s="23"/>
      <c r="H17" s="26" t="str">
        <f>IF($F17="","",IF($G17="ja",ROUND($F17*Parameter!$B$5,2),0))</f>
        <v/>
      </c>
      <c r="I17" s="26" t="str">
        <f>IF($F17="","",ROUND($F17+$H17,2))</f>
        <v/>
      </c>
      <c r="J17" s="25"/>
      <c r="K17" s="26" t="str">
        <f>IF($I17="","",ROUND($I17-$J17,2))</f>
        <v/>
      </c>
      <c r="L17" s="30" t="str">
        <f>IF($A17="","",IFERROR(VLOOKUP($A17,Deals!$A$2:$H$21,5,FALSE)+Parameter!$B$7,""))</f>
        <v/>
      </c>
      <c r="M17" s="24"/>
      <c r="N17" s="31" t="str">
        <f>IF($A17="","",IF($E17="","Deal-Nr unbekannt",IF($B17="","Beteiligter fehlt",IF(AND($M17&lt;&gt;"",$M17&gt;$L17),"nach Fälligkeit ausgezahlt","vollständig"))))</f>
        <v/>
      </c>
    </row>
    <row r="18" spans="1:14" x14ac:dyDescent="0.25">
      <c r="A18" s="23"/>
      <c r="B18" s="23"/>
      <c r="C18" s="23"/>
      <c r="D18" s="14"/>
      <c r="E18" s="26" t="str">
        <f>IF($A18="","",IFERROR(VLOOKUP($A18,Deals!$A$2:$H$21,8,FALSE),""))</f>
        <v/>
      </c>
      <c r="F18" s="26" t="str">
        <f>IF(OR($E18="",$D18=""),"",ROUND($E18*$D18,2))</f>
        <v/>
      </c>
      <c r="G18" s="23"/>
      <c r="H18" s="26" t="str">
        <f>IF($F18="","",IF($G18="ja",ROUND($F18*Parameter!$B$5,2),0))</f>
        <v/>
      </c>
      <c r="I18" s="26" t="str">
        <f>IF($F18="","",ROUND($F18+$H18,2))</f>
        <v/>
      </c>
      <c r="J18" s="25"/>
      <c r="K18" s="26" t="str">
        <f>IF($I18="","",ROUND($I18-$J18,2))</f>
        <v/>
      </c>
      <c r="L18" s="30" t="str">
        <f>IF($A18="","",IFERROR(VLOOKUP($A18,Deals!$A$2:$H$21,5,FALSE)+Parameter!$B$7,""))</f>
        <v/>
      </c>
      <c r="M18" s="24"/>
      <c r="N18" s="31" t="str">
        <f>IF($A18="","",IF($E18="","Deal-Nr unbekannt",IF($B18="","Beteiligter fehlt",IF(AND($M18&lt;&gt;"",$M18&gt;$L18),"nach Fälligkeit ausgezahlt","vollständig"))))</f>
        <v/>
      </c>
    </row>
    <row r="19" spans="1:14" x14ac:dyDescent="0.25">
      <c r="A19" s="23"/>
      <c r="B19" s="23"/>
      <c r="C19" s="23"/>
      <c r="D19" s="14"/>
      <c r="E19" s="26" t="str">
        <f>IF($A19="","",IFERROR(VLOOKUP($A19,Deals!$A$2:$H$21,8,FALSE),""))</f>
        <v/>
      </c>
      <c r="F19" s="26" t="str">
        <f>IF(OR($E19="",$D19=""),"",ROUND($E19*$D19,2))</f>
        <v/>
      </c>
      <c r="G19" s="23"/>
      <c r="H19" s="26" t="str">
        <f>IF($F19="","",IF($G19="ja",ROUND($F19*Parameter!$B$5,2),0))</f>
        <v/>
      </c>
      <c r="I19" s="26" t="str">
        <f>IF($F19="","",ROUND($F19+$H19,2))</f>
        <v/>
      </c>
      <c r="J19" s="25"/>
      <c r="K19" s="26" t="str">
        <f>IF($I19="","",ROUND($I19-$J19,2))</f>
        <v/>
      </c>
      <c r="L19" s="30" t="str">
        <f>IF($A19="","",IFERROR(VLOOKUP($A19,Deals!$A$2:$H$21,5,FALSE)+Parameter!$B$7,""))</f>
        <v/>
      </c>
      <c r="M19" s="24"/>
      <c r="N19" s="31" t="str">
        <f>IF($A19="","",IF($E19="","Deal-Nr unbekannt",IF($B19="","Beteiligter fehlt",IF(AND($M19&lt;&gt;"",$M19&gt;$L19),"nach Fälligkeit ausgezahlt","vollständig"))))</f>
        <v/>
      </c>
    </row>
    <row r="20" spans="1:14" x14ac:dyDescent="0.25">
      <c r="A20" s="23"/>
      <c r="B20" s="23"/>
      <c r="C20" s="23"/>
      <c r="D20" s="14"/>
      <c r="E20" s="26" t="str">
        <f>IF($A20="","",IFERROR(VLOOKUP($A20,Deals!$A$2:$H$21,8,FALSE),""))</f>
        <v/>
      </c>
      <c r="F20" s="26" t="str">
        <f>IF(OR($E20="",$D20=""),"",ROUND($E20*$D20,2))</f>
        <v/>
      </c>
      <c r="G20" s="23"/>
      <c r="H20" s="26" t="str">
        <f>IF($F20="","",IF($G20="ja",ROUND($F20*Parameter!$B$5,2),0))</f>
        <v/>
      </c>
      <c r="I20" s="26" t="str">
        <f>IF($F20="","",ROUND($F20+$H20,2))</f>
        <v/>
      </c>
      <c r="J20" s="25"/>
      <c r="K20" s="26" t="str">
        <f>IF($I20="","",ROUND($I20-$J20,2))</f>
        <v/>
      </c>
      <c r="L20" s="30" t="str">
        <f>IF($A20="","",IFERROR(VLOOKUP($A20,Deals!$A$2:$H$21,5,FALSE)+Parameter!$B$7,""))</f>
        <v/>
      </c>
      <c r="M20" s="24"/>
      <c r="N20" s="31" t="str">
        <f>IF($A20="","",IF($E20="","Deal-Nr unbekannt",IF($B20="","Beteiligter fehlt",IF(AND($M20&lt;&gt;"",$M20&gt;$L20),"nach Fälligkeit ausgezahlt","vollständig"))))</f>
        <v/>
      </c>
    </row>
    <row r="21" spans="1:14" x14ac:dyDescent="0.25">
      <c r="A21" s="23"/>
      <c r="B21" s="23"/>
      <c r="C21" s="23"/>
      <c r="D21" s="14"/>
      <c r="E21" s="26" t="str">
        <f>IF($A21="","",IFERROR(VLOOKUP($A21,Deals!$A$2:$H$21,8,FALSE),""))</f>
        <v/>
      </c>
      <c r="F21" s="26" t="str">
        <f>IF(OR($E21="",$D21=""),"",ROUND($E21*$D21,2))</f>
        <v/>
      </c>
      <c r="G21" s="23"/>
      <c r="H21" s="26" t="str">
        <f>IF($F21="","",IF($G21="ja",ROUND($F21*Parameter!$B$5,2),0))</f>
        <v/>
      </c>
      <c r="I21" s="26" t="str">
        <f>IF($F21="","",ROUND($F21+$H21,2))</f>
        <v/>
      </c>
      <c r="J21" s="25"/>
      <c r="K21" s="26" t="str">
        <f>IF($I21="","",ROUND($I21-$J21,2))</f>
        <v/>
      </c>
      <c r="L21" s="30" t="str">
        <f>IF($A21="","",IFERROR(VLOOKUP($A21,Deals!$A$2:$H$21,5,FALSE)+Parameter!$B$7,""))</f>
        <v/>
      </c>
      <c r="M21" s="24"/>
      <c r="N21" s="31" t="str">
        <f>IF($A21="","",IF($E21="","Deal-Nr unbekannt",IF($B21="","Beteiligter fehlt",IF(AND($M21&lt;&gt;"",$M21&gt;$L21),"nach Fälligkeit ausgezahlt","vollständig"))))</f>
        <v/>
      </c>
    </row>
    <row r="22" spans="1:14" x14ac:dyDescent="0.25">
      <c r="A22" s="23"/>
      <c r="B22" s="23"/>
      <c r="C22" s="23"/>
      <c r="D22" s="14"/>
      <c r="E22" s="26" t="str">
        <f>IF($A22="","",IFERROR(VLOOKUP($A22,Deals!$A$2:$H$21,8,FALSE),""))</f>
        <v/>
      </c>
      <c r="F22" s="26" t="str">
        <f>IF(OR($E22="",$D22=""),"",ROUND($E22*$D22,2))</f>
        <v/>
      </c>
      <c r="G22" s="23"/>
      <c r="H22" s="26" t="str">
        <f>IF($F22="","",IF($G22="ja",ROUND($F22*Parameter!$B$5,2),0))</f>
        <v/>
      </c>
      <c r="I22" s="26" t="str">
        <f>IF($F22="","",ROUND($F22+$H22,2))</f>
        <v/>
      </c>
      <c r="J22" s="25"/>
      <c r="K22" s="26" t="str">
        <f>IF($I22="","",ROUND($I22-$J22,2))</f>
        <v/>
      </c>
      <c r="L22" s="30" t="str">
        <f>IF($A22="","",IFERROR(VLOOKUP($A22,Deals!$A$2:$H$21,5,FALSE)+Parameter!$B$7,""))</f>
        <v/>
      </c>
      <c r="M22" s="24"/>
      <c r="N22" s="31" t="str">
        <f>IF($A22="","",IF($E22="","Deal-Nr unbekannt",IF($B22="","Beteiligter fehlt",IF(AND($M22&lt;&gt;"",$M22&gt;$L22),"nach Fälligkeit ausgezahlt","vollständig"))))</f>
        <v/>
      </c>
    </row>
    <row r="23" spans="1:14" x14ac:dyDescent="0.25">
      <c r="A23" s="23"/>
      <c r="B23" s="23"/>
      <c r="C23" s="23"/>
      <c r="D23" s="14"/>
      <c r="E23" s="26" t="str">
        <f>IF($A23="","",IFERROR(VLOOKUP($A23,Deals!$A$2:$H$21,8,FALSE),""))</f>
        <v/>
      </c>
      <c r="F23" s="26" t="str">
        <f>IF(OR($E23="",$D23=""),"",ROUND($E23*$D23,2))</f>
        <v/>
      </c>
      <c r="G23" s="23"/>
      <c r="H23" s="26" t="str">
        <f>IF($F23="","",IF($G23="ja",ROUND($F23*Parameter!$B$5,2),0))</f>
        <v/>
      </c>
      <c r="I23" s="26" t="str">
        <f>IF($F23="","",ROUND($F23+$H23,2))</f>
        <v/>
      </c>
      <c r="J23" s="25"/>
      <c r="K23" s="26" t="str">
        <f>IF($I23="","",ROUND($I23-$J23,2))</f>
        <v/>
      </c>
      <c r="L23" s="30" t="str">
        <f>IF($A23="","",IFERROR(VLOOKUP($A23,Deals!$A$2:$H$21,5,FALSE)+Parameter!$B$7,""))</f>
        <v/>
      </c>
      <c r="M23" s="24"/>
      <c r="N23" s="31" t="str">
        <f>IF($A23="","",IF($E23="","Deal-Nr unbekannt",IF($B23="","Beteiligter fehlt",IF(AND($M23&lt;&gt;"",$M23&gt;$L23),"nach Fälligkeit ausgezahlt","vollständig"))))</f>
        <v/>
      </c>
    </row>
    <row r="24" spans="1:14" x14ac:dyDescent="0.25">
      <c r="A24" s="23"/>
      <c r="B24" s="23"/>
      <c r="C24" s="23"/>
      <c r="D24" s="14"/>
      <c r="E24" s="26" t="str">
        <f>IF($A24="","",IFERROR(VLOOKUP($A24,Deals!$A$2:$H$21,8,FALSE),""))</f>
        <v/>
      </c>
      <c r="F24" s="26" t="str">
        <f>IF(OR($E24="",$D24=""),"",ROUND($E24*$D24,2))</f>
        <v/>
      </c>
      <c r="G24" s="23"/>
      <c r="H24" s="26" t="str">
        <f>IF($F24="","",IF($G24="ja",ROUND($F24*Parameter!$B$5,2),0))</f>
        <v/>
      </c>
      <c r="I24" s="26" t="str">
        <f>IF($F24="","",ROUND($F24+$H24,2))</f>
        <v/>
      </c>
      <c r="J24" s="25"/>
      <c r="K24" s="26" t="str">
        <f>IF($I24="","",ROUND($I24-$J24,2))</f>
        <v/>
      </c>
      <c r="L24" s="30" t="str">
        <f>IF($A24="","",IFERROR(VLOOKUP($A24,Deals!$A$2:$H$21,5,FALSE)+Parameter!$B$7,""))</f>
        <v/>
      </c>
      <c r="M24" s="24"/>
      <c r="N24" s="31" t="str">
        <f>IF($A24="","",IF($E24="","Deal-Nr unbekannt",IF($B24="","Beteiligter fehlt",IF(AND($M24&lt;&gt;"",$M24&gt;$L24),"nach Fälligkeit ausgezahlt","vollständig"))))</f>
        <v/>
      </c>
    </row>
    <row r="25" spans="1:14" x14ac:dyDescent="0.25">
      <c r="A25" s="23"/>
      <c r="B25" s="23"/>
      <c r="C25" s="23"/>
      <c r="D25" s="14"/>
      <c r="E25" s="26" t="str">
        <f>IF($A25="","",IFERROR(VLOOKUP($A25,Deals!$A$2:$H$21,8,FALSE),""))</f>
        <v/>
      </c>
      <c r="F25" s="26" t="str">
        <f>IF(OR($E25="",$D25=""),"",ROUND($E25*$D25,2))</f>
        <v/>
      </c>
      <c r="G25" s="23"/>
      <c r="H25" s="26" t="str">
        <f>IF($F25="","",IF($G25="ja",ROUND($F25*Parameter!$B$5,2),0))</f>
        <v/>
      </c>
      <c r="I25" s="26" t="str">
        <f>IF($F25="","",ROUND($F25+$H25,2))</f>
        <v/>
      </c>
      <c r="J25" s="25"/>
      <c r="K25" s="26" t="str">
        <f>IF($I25="","",ROUND($I25-$J25,2))</f>
        <v/>
      </c>
      <c r="L25" s="30" t="str">
        <f>IF($A25="","",IFERROR(VLOOKUP($A25,Deals!$A$2:$H$21,5,FALSE)+Parameter!$B$7,""))</f>
        <v/>
      </c>
      <c r="M25" s="24"/>
      <c r="N25" s="31" t="str">
        <f>IF($A25="","",IF($E25="","Deal-Nr unbekannt",IF($B25="","Beteiligter fehlt",IF(AND($M25&lt;&gt;"",$M25&gt;$L25),"nach Fälligkeit ausgezahlt","vollständig"))))</f>
        <v/>
      </c>
    </row>
    <row r="26" spans="1:14" x14ac:dyDescent="0.25">
      <c r="A26" s="23"/>
      <c r="B26" s="23"/>
      <c r="C26" s="23"/>
      <c r="D26" s="14"/>
      <c r="E26" s="26" t="str">
        <f>IF($A26="","",IFERROR(VLOOKUP($A26,Deals!$A$2:$H$21,8,FALSE),""))</f>
        <v/>
      </c>
      <c r="F26" s="26" t="str">
        <f>IF(OR($E26="",$D26=""),"",ROUND($E26*$D26,2))</f>
        <v/>
      </c>
      <c r="G26" s="23"/>
      <c r="H26" s="26" t="str">
        <f>IF($F26="","",IF($G26="ja",ROUND($F26*Parameter!$B$5,2),0))</f>
        <v/>
      </c>
      <c r="I26" s="26" t="str">
        <f>IF($F26="","",ROUND($F26+$H26,2))</f>
        <v/>
      </c>
      <c r="J26" s="25"/>
      <c r="K26" s="26" t="str">
        <f>IF($I26="","",ROUND($I26-$J26,2))</f>
        <v/>
      </c>
      <c r="L26" s="30" t="str">
        <f>IF($A26="","",IFERROR(VLOOKUP($A26,Deals!$A$2:$H$21,5,FALSE)+Parameter!$B$7,""))</f>
        <v/>
      </c>
      <c r="M26" s="24"/>
      <c r="N26" s="31" t="str">
        <f>IF($A26="","",IF($E26="","Deal-Nr unbekannt",IF($B26="","Beteiligter fehlt",IF(AND($M26&lt;&gt;"",$M26&gt;$L26),"nach Fälligkeit ausgezahlt","vollständig"))))</f>
        <v/>
      </c>
    </row>
    <row r="27" spans="1:14" x14ac:dyDescent="0.25">
      <c r="A27" s="23"/>
      <c r="B27" s="23"/>
      <c r="C27" s="23"/>
      <c r="D27" s="14"/>
      <c r="E27" s="26" t="str">
        <f>IF($A27="","",IFERROR(VLOOKUP($A27,Deals!$A$2:$H$21,8,FALSE),""))</f>
        <v/>
      </c>
      <c r="F27" s="26" t="str">
        <f>IF(OR($E27="",$D27=""),"",ROUND($E27*$D27,2))</f>
        <v/>
      </c>
      <c r="G27" s="23"/>
      <c r="H27" s="26" t="str">
        <f>IF($F27="","",IF($G27="ja",ROUND($F27*Parameter!$B$5,2),0))</f>
        <v/>
      </c>
      <c r="I27" s="26" t="str">
        <f>IF($F27="","",ROUND($F27+$H27,2))</f>
        <v/>
      </c>
      <c r="J27" s="25"/>
      <c r="K27" s="26" t="str">
        <f>IF($I27="","",ROUND($I27-$J27,2))</f>
        <v/>
      </c>
      <c r="L27" s="30" t="str">
        <f>IF($A27="","",IFERROR(VLOOKUP($A27,Deals!$A$2:$H$21,5,FALSE)+Parameter!$B$7,""))</f>
        <v/>
      </c>
      <c r="M27" s="24"/>
      <c r="N27" s="31" t="str">
        <f>IF($A27="","",IF($E27="","Deal-Nr unbekannt",IF($B27="","Beteiligter fehlt",IF(AND($M27&lt;&gt;"",$M27&gt;$L27),"nach Fälligkeit ausgezahlt","vollständig"))))</f>
        <v/>
      </c>
    </row>
    <row r="28" spans="1:14" x14ac:dyDescent="0.25">
      <c r="A28" s="23"/>
      <c r="B28" s="23"/>
      <c r="C28" s="23"/>
      <c r="D28" s="14"/>
      <c r="E28" s="26" t="str">
        <f>IF($A28="","",IFERROR(VLOOKUP($A28,Deals!$A$2:$H$21,8,FALSE),""))</f>
        <v/>
      </c>
      <c r="F28" s="26" t="str">
        <f>IF(OR($E28="",$D28=""),"",ROUND($E28*$D28,2))</f>
        <v/>
      </c>
      <c r="G28" s="23"/>
      <c r="H28" s="26" t="str">
        <f>IF($F28="","",IF($G28="ja",ROUND($F28*Parameter!$B$5,2),0))</f>
        <v/>
      </c>
      <c r="I28" s="26" t="str">
        <f>IF($F28="","",ROUND($F28+$H28,2))</f>
        <v/>
      </c>
      <c r="J28" s="25"/>
      <c r="K28" s="26" t="str">
        <f>IF($I28="","",ROUND($I28-$J28,2))</f>
        <v/>
      </c>
      <c r="L28" s="30" t="str">
        <f>IF($A28="","",IFERROR(VLOOKUP($A28,Deals!$A$2:$H$21,5,FALSE)+Parameter!$B$7,""))</f>
        <v/>
      </c>
      <c r="M28" s="24"/>
      <c r="N28" s="31" t="str">
        <f>IF($A28="","",IF($E28="","Deal-Nr unbekannt",IF($B28="","Beteiligter fehlt",IF(AND($M28&lt;&gt;"",$M28&gt;$L28),"nach Fälligkeit ausgezahlt","vollständig"))))</f>
        <v/>
      </c>
    </row>
    <row r="29" spans="1:14" x14ac:dyDescent="0.25">
      <c r="A29" s="23"/>
      <c r="B29" s="23"/>
      <c r="C29" s="23"/>
      <c r="D29" s="14"/>
      <c r="E29" s="26" t="str">
        <f>IF($A29="","",IFERROR(VLOOKUP($A29,Deals!$A$2:$H$21,8,FALSE),""))</f>
        <v/>
      </c>
      <c r="F29" s="26" t="str">
        <f>IF(OR($E29="",$D29=""),"",ROUND($E29*$D29,2))</f>
        <v/>
      </c>
      <c r="G29" s="23"/>
      <c r="H29" s="26" t="str">
        <f>IF($F29="","",IF($G29="ja",ROUND($F29*Parameter!$B$5,2),0))</f>
        <v/>
      </c>
      <c r="I29" s="26" t="str">
        <f>IF($F29="","",ROUND($F29+$H29,2))</f>
        <v/>
      </c>
      <c r="J29" s="25"/>
      <c r="K29" s="26" t="str">
        <f>IF($I29="","",ROUND($I29-$J29,2))</f>
        <v/>
      </c>
      <c r="L29" s="30" t="str">
        <f>IF($A29="","",IFERROR(VLOOKUP($A29,Deals!$A$2:$H$21,5,FALSE)+Parameter!$B$7,""))</f>
        <v/>
      </c>
      <c r="M29" s="24"/>
      <c r="N29" s="31" t="str">
        <f>IF($A29="","",IF($E29="","Deal-Nr unbekannt",IF($B29="","Beteiligter fehlt",IF(AND($M29&lt;&gt;"",$M29&gt;$L29),"nach Fälligkeit ausgezahlt","vollständig"))))</f>
        <v/>
      </c>
    </row>
    <row r="30" spans="1:14" x14ac:dyDescent="0.25">
      <c r="A30" s="23"/>
      <c r="B30" s="23"/>
      <c r="C30" s="23"/>
      <c r="D30" s="14"/>
      <c r="E30" s="26" t="str">
        <f>IF($A30="","",IFERROR(VLOOKUP($A30,Deals!$A$2:$H$21,8,FALSE),""))</f>
        <v/>
      </c>
      <c r="F30" s="26" t="str">
        <f>IF(OR($E30="",$D30=""),"",ROUND($E30*$D30,2))</f>
        <v/>
      </c>
      <c r="G30" s="23"/>
      <c r="H30" s="26" t="str">
        <f>IF($F30="","",IF($G30="ja",ROUND($F30*Parameter!$B$5,2),0))</f>
        <v/>
      </c>
      <c r="I30" s="26" t="str">
        <f>IF($F30="","",ROUND($F30+$H30,2))</f>
        <v/>
      </c>
      <c r="J30" s="25"/>
      <c r="K30" s="26" t="str">
        <f>IF($I30="","",ROUND($I30-$J30,2))</f>
        <v/>
      </c>
      <c r="L30" s="30" t="str">
        <f>IF($A30="","",IFERROR(VLOOKUP($A30,Deals!$A$2:$H$21,5,FALSE)+Parameter!$B$7,""))</f>
        <v/>
      </c>
      <c r="M30" s="24"/>
      <c r="N30" s="31" t="str">
        <f>IF($A30="","",IF($E30="","Deal-Nr unbekannt",IF($B30="","Beteiligter fehlt",IF(AND($M30&lt;&gt;"",$M30&gt;$L30),"nach Fälligkeit ausgezahlt","vollständig"))))</f>
        <v/>
      </c>
    </row>
    <row r="31" spans="1:14" x14ac:dyDescent="0.25">
      <c r="A31" s="23"/>
      <c r="B31" s="23"/>
      <c r="C31" s="23"/>
      <c r="D31" s="14"/>
      <c r="E31" s="26" t="str">
        <f>IF($A31="","",IFERROR(VLOOKUP($A31,Deals!$A$2:$H$21,8,FALSE),""))</f>
        <v/>
      </c>
      <c r="F31" s="26" t="str">
        <f>IF(OR($E31="",$D31=""),"",ROUND($E31*$D31,2))</f>
        <v/>
      </c>
      <c r="G31" s="23"/>
      <c r="H31" s="26" t="str">
        <f>IF($F31="","",IF($G31="ja",ROUND($F31*Parameter!$B$5,2),0))</f>
        <v/>
      </c>
      <c r="I31" s="26" t="str">
        <f>IF($F31="","",ROUND($F31+$H31,2))</f>
        <v/>
      </c>
      <c r="J31" s="25"/>
      <c r="K31" s="26" t="str">
        <f>IF($I31="","",ROUND($I31-$J31,2))</f>
        <v/>
      </c>
      <c r="L31" s="30" t="str">
        <f>IF($A31="","",IFERROR(VLOOKUP($A31,Deals!$A$2:$H$21,5,FALSE)+Parameter!$B$7,""))</f>
        <v/>
      </c>
      <c r="M31" s="24"/>
      <c r="N31" s="31" t="str">
        <f>IF($A31="","",IF($E31="","Deal-Nr unbekannt",IF($B31="","Beteiligter fehlt",IF(AND($M31&lt;&gt;"",$M31&gt;$L31),"nach Fälligkeit ausgezahlt","vollständig"))))</f>
        <v/>
      </c>
    </row>
    <row r="32" spans="1:14" x14ac:dyDescent="0.25">
      <c r="A32" s="23"/>
      <c r="B32" s="23"/>
      <c r="C32" s="23"/>
      <c r="D32" s="14"/>
      <c r="E32" s="26" t="str">
        <f>IF($A32="","",IFERROR(VLOOKUP($A32,Deals!$A$2:$H$21,8,FALSE),""))</f>
        <v/>
      </c>
      <c r="F32" s="26" t="str">
        <f>IF(OR($E32="",$D32=""),"",ROUND($E32*$D32,2))</f>
        <v/>
      </c>
      <c r="G32" s="23"/>
      <c r="H32" s="26" t="str">
        <f>IF($F32="","",IF($G32="ja",ROUND($F32*Parameter!$B$5,2),0))</f>
        <v/>
      </c>
      <c r="I32" s="26" t="str">
        <f>IF($F32="","",ROUND($F32+$H32,2))</f>
        <v/>
      </c>
      <c r="J32" s="25"/>
      <c r="K32" s="26" t="str">
        <f>IF($I32="","",ROUND($I32-$J32,2))</f>
        <v/>
      </c>
      <c r="L32" s="30" t="str">
        <f>IF($A32="","",IFERROR(VLOOKUP($A32,Deals!$A$2:$H$21,5,FALSE)+Parameter!$B$7,""))</f>
        <v/>
      </c>
      <c r="M32" s="24"/>
      <c r="N32" s="31" t="str">
        <f>IF($A32="","",IF($E32="","Deal-Nr unbekannt",IF($B32="","Beteiligter fehlt",IF(AND($M32&lt;&gt;"",$M32&gt;$L32),"nach Fälligkeit ausgezahlt","vollständig"))))</f>
        <v/>
      </c>
    </row>
    <row r="33" spans="1:14" x14ac:dyDescent="0.25">
      <c r="A33" s="23"/>
      <c r="B33" s="23"/>
      <c r="C33" s="23"/>
      <c r="D33" s="14"/>
      <c r="E33" s="26" t="str">
        <f>IF($A33="","",IFERROR(VLOOKUP($A33,Deals!$A$2:$H$21,8,FALSE),""))</f>
        <v/>
      </c>
      <c r="F33" s="26" t="str">
        <f>IF(OR($E33="",$D33=""),"",ROUND($E33*$D33,2))</f>
        <v/>
      </c>
      <c r="G33" s="23"/>
      <c r="H33" s="26" t="str">
        <f>IF($F33="","",IF($G33="ja",ROUND($F33*Parameter!$B$5,2),0))</f>
        <v/>
      </c>
      <c r="I33" s="26" t="str">
        <f>IF($F33="","",ROUND($F33+$H33,2))</f>
        <v/>
      </c>
      <c r="J33" s="25"/>
      <c r="K33" s="26" t="str">
        <f>IF($I33="","",ROUND($I33-$J33,2))</f>
        <v/>
      </c>
      <c r="L33" s="30" t="str">
        <f>IF($A33="","",IFERROR(VLOOKUP($A33,Deals!$A$2:$H$21,5,FALSE)+Parameter!$B$7,""))</f>
        <v/>
      </c>
      <c r="M33" s="24"/>
      <c r="N33" s="31" t="str">
        <f>IF($A33="","",IF($E33="","Deal-Nr unbekannt",IF($B33="","Beteiligter fehlt",IF(AND($M33&lt;&gt;"",$M33&gt;$L33),"nach Fälligkeit ausgezahlt","vollständig"))))</f>
        <v/>
      </c>
    </row>
    <row r="34" spans="1:14" x14ac:dyDescent="0.25">
      <c r="A34" s="23"/>
      <c r="B34" s="23"/>
      <c r="C34" s="23"/>
      <c r="D34" s="14"/>
      <c r="E34" s="26" t="str">
        <f>IF($A34="","",IFERROR(VLOOKUP($A34,Deals!$A$2:$H$21,8,FALSE),""))</f>
        <v/>
      </c>
      <c r="F34" s="26" t="str">
        <f>IF(OR($E34="",$D34=""),"",ROUND($E34*$D34,2))</f>
        <v/>
      </c>
      <c r="G34" s="23"/>
      <c r="H34" s="26" t="str">
        <f>IF($F34="","",IF($G34="ja",ROUND($F34*Parameter!$B$5,2),0))</f>
        <v/>
      </c>
      <c r="I34" s="26" t="str">
        <f>IF($F34="","",ROUND($F34+$H34,2))</f>
        <v/>
      </c>
      <c r="J34" s="25"/>
      <c r="K34" s="26" t="str">
        <f>IF($I34="","",ROUND($I34-$J34,2))</f>
        <v/>
      </c>
      <c r="L34" s="30" t="str">
        <f>IF($A34="","",IFERROR(VLOOKUP($A34,Deals!$A$2:$H$21,5,FALSE)+Parameter!$B$7,""))</f>
        <v/>
      </c>
      <c r="M34" s="24"/>
      <c r="N34" s="31" t="str">
        <f>IF($A34="","",IF($E34="","Deal-Nr unbekannt",IF($B34="","Beteiligter fehlt",IF(AND($M34&lt;&gt;"",$M34&gt;$L34),"nach Fälligkeit ausgezahlt","vollständig"))))</f>
        <v/>
      </c>
    </row>
    <row r="35" spans="1:14" x14ac:dyDescent="0.25">
      <c r="A35" s="23"/>
      <c r="B35" s="23"/>
      <c r="C35" s="23"/>
      <c r="D35" s="14"/>
      <c r="E35" s="26" t="str">
        <f>IF($A35="","",IFERROR(VLOOKUP($A35,Deals!$A$2:$H$21,8,FALSE),""))</f>
        <v/>
      </c>
      <c r="F35" s="26" t="str">
        <f>IF(OR($E35="",$D35=""),"",ROUND($E35*$D35,2))</f>
        <v/>
      </c>
      <c r="G35" s="23"/>
      <c r="H35" s="26" t="str">
        <f>IF($F35="","",IF($G35="ja",ROUND($F35*Parameter!$B$5,2),0))</f>
        <v/>
      </c>
      <c r="I35" s="26" t="str">
        <f>IF($F35="","",ROUND($F35+$H35,2))</f>
        <v/>
      </c>
      <c r="J35" s="25"/>
      <c r="K35" s="26" t="str">
        <f>IF($I35="","",ROUND($I35-$J35,2))</f>
        <v/>
      </c>
      <c r="L35" s="30" t="str">
        <f>IF($A35="","",IFERROR(VLOOKUP($A35,Deals!$A$2:$H$21,5,FALSE)+Parameter!$B$7,""))</f>
        <v/>
      </c>
      <c r="M35" s="24"/>
      <c r="N35" s="31" t="str">
        <f>IF($A35="","",IF($E35="","Deal-Nr unbekannt",IF($B35="","Beteiligter fehlt",IF(AND($M35&lt;&gt;"",$M35&gt;$L35),"nach Fälligkeit ausgezahlt","vollständig"))))</f>
        <v/>
      </c>
    </row>
    <row r="36" spans="1:14" x14ac:dyDescent="0.25">
      <c r="A36" s="23"/>
      <c r="B36" s="23"/>
      <c r="C36" s="23"/>
      <c r="D36" s="14"/>
      <c r="E36" s="26" t="str">
        <f>IF($A36="","",IFERROR(VLOOKUP($A36,Deals!$A$2:$H$21,8,FALSE),""))</f>
        <v/>
      </c>
      <c r="F36" s="26" t="str">
        <f>IF(OR($E36="",$D36=""),"",ROUND($E36*$D36,2))</f>
        <v/>
      </c>
      <c r="G36" s="23"/>
      <c r="H36" s="26" t="str">
        <f>IF($F36="","",IF($G36="ja",ROUND($F36*Parameter!$B$5,2),0))</f>
        <v/>
      </c>
      <c r="I36" s="26" t="str">
        <f>IF($F36="","",ROUND($F36+$H36,2))</f>
        <v/>
      </c>
      <c r="J36" s="25"/>
      <c r="K36" s="26" t="str">
        <f>IF($I36="","",ROUND($I36-$J36,2))</f>
        <v/>
      </c>
      <c r="L36" s="30" t="str">
        <f>IF($A36="","",IFERROR(VLOOKUP($A36,Deals!$A$2:$H$21,5,FALSE)+Parameter!$B$7,""))</f>
        <v/>
      </c>
      <c r="M36" s="24"/>
      <c r="N36" s="31" t="str">
        <f>IF($A36="","",IF($E36="","Deal-Nr unbekannt",IF($B36="","Beteiligter fehlt",IF(AND($M36&lt;&gt;"",$M36&gt;$L36),"nach Fälligkeit ausgezahlt","vollständig"))))</f>
        <v/>
      </c>
    </row>
    <row r="37" spans="1:14" x14ac:dyDescent="0.25">
      <c r="A37" s="23"/>
      <c r="B37" s="23"/>
      <c r="C37" s="23"/>
      <c r="D37" s="14"/>
      <c r="E37" s="26" t="str">
        <f>IF($A37="","",IFERROR(VLOOKUP($A37,Deals!$A$2:$H$21,8,FALSE),""))</f>
        <v/>
      </c>
      <c r="F37" s="26" t="str">
        <f>IF(OR($E37="",$D37=""),"",ROUND($E37*$D37,2))</f>
        <v/>
      </c>
      <c r="G37" s="23"/>
      <c r="H37" s="26" t="str">
        <f>IF($F37="","",IF($G37="ja",ROUND($F37*Parameter!$B$5,2),0))</f>
        <v/>
      </c>
      <c r="I37" s="26" t="str">
        <f>IF($F37="","",ROUND($F37+$H37,2))</f>
        <v/>
      </c>
      <c r="J37" s="25"/>
      <c r="K37" s="26" t="str">
        <f>IF($I37="","",ROUND($I37-$J37,2))</f>
        <v/>
      </c>
      <c r="L37" s="30" t="str">
        <f>IF($A37="","",IFERROR(VLOOKUP($A37,Deals!$A$2:$H$21,5,FALSE)+Parameter!$B$7,""))</f>
        <v/>
      </c>
      <c r="M37" s="24"/>
      <c r="N37" s="31" t="str">
        <f>IF($A37="","",IF($E37="","Deal-Nr unbekannt",IF($B37="","Beteiligter fehlt",IF(AND($M37&lt;&gt;"",$M37&gt;$L37),"nach Fälligkeit ausgezahlt","vollständig"))))</f>
        <v/>
      </c>
    </row>
    <row r="38" spans="1:14" x14ac:dyDescent="0.25">
      <c r="A38" s="23"/>
      <c r="B38" s="23"/>
      <c r="C38" s="23"/>
      <c r="D38" s="14"/>
      <c r="E38" s="26" t="str">
        <f>IF($A38="","",IFERROR(VLOOKUP($A38,Deals!$A$2:$H$21,8,FALSE),""))</f>
        <v/>
      </c>
      <c r="F38" s="26" t="str">
        <f>IF(OR($E38="",$D38=""),"",ROUND($E38*$D38,2))</f>
        <v/>
      </c>
      <c r="G38" s="23"/>
      <c r="H38" s="26" t="str">
        <f>IF($F38="","",IF($G38="ja",ROUND($F38*Parameter!$B$5,2),0))</f>
        <v/>
      </c>
      <c r="I38" s="26" t="str">
        <f>IF($F38="","",ROUND($F38+$H38,2))</f>
        <v/>
      </c>
      <c r="J38" s="25"/>
      <c r="K38" s="26" t="str">
        <f>IF($I38="","",ROUND($I38-$J38,2))</f>
        <v/>
      </c>
      <c r="L38" s="30" t="str">
        <f>IF($A38="","",IFERROR(VLOOKUP($A38,Deals!$A$2:$H$21,5,FALSE)+Parameter!$B$7,""))</f>
        <v/>
      </c>
      <c r="M38" s="24"/>
      <c r="N38" s="31" t="str">
        <f>IF($A38="","",IF($E38="","Deal-Nr unbekannt",IF($B38="","Beteiligter fehlt",IF(AND($M38&lt;&gt;"",$M38&gt;$L38),"nach Fälligkeit ausgezahlt","vollständig"))))</f>
        <v/>
      </c>
    </row>
    <row r="39" spans="1:14" x14ac:dyDescent="0.25">
      <c r="A39" s="23"/>
      <c r="B39" s="23"/>
      <c r="C39" s="23"/>
      <c r="D39" s="14"/>
      <c r="E39" s="26" t="str">
        <f>IF($A39="","",IFERROR(VLOOKUP($A39,Deals!$A$2:$H$21,8,FALSE),""))</f>
        <v/>
      </c>
      <c r="F39" s="26" t="str">
        <f>IF(OR($E39="",$D39=""),"",ROUND($E39*$D39,2))</f>
        <v/>
      </c>
      <c r="G39" s="23"/>
      <c r="H39" s="26" t="str">
        <f>IF($F39="","",IF($G39="ja",ROUND($F39*Parameter!$B$5,2),0))</f>
        <v/>
      </c>
      <c r="I39" s="26" t="str">
        <f>IF($F39="","",ROUND($F39+$H39,2))</f>
        <v/>
      </c>
      <c r="J39" s="25"/>
      <c r="K39" s="26" t="str">
        <f>IF($I39="","",ROUND($I39-$J39,2))</f>
        <v/>
      </c>
      <c r="L39" s="30" t="str">
        <f>IF($A39="","",IFERROR(VLOOKUP($A39,Deals!$A$2:$H$21,5,FALSE)+Parameter!$B$7,""))</f>
        <v/>
      </c>
      <c r="M39" s="24"/>
      <c r="N39" s="31" t="str">
        <f>IF($A39="","",IF($E39="","Deal-Nr unbekannt",IF($B39="","Beteiligter fehlt",IF(AND($M39&lt;&gt;"",$M39&gt;$L39),"nach Fälligkeit ausgezahlt","vollständig"))))</f>
        <v/>
      </c>
    </row>
    <row r="40" spans="1:14" x14ac:dyDescent="0.25">
      <c r="A40" s="23"/>
      <c r="B40" s="23"/>
      <c r="C40" s="23"/>
      <c r="D40" s="14"/>
      <c r="E40" s="26" t="str">
        <f>IF($A40="","",IFERROR(VLOOKUP($A40,Deals!$A$2:$H$21,8,FALSE),""))</f>
        <v/>
      </c>
      <c r="F40" s="26" t="str">
        <f>IF(OR($E40="",$D40=""),"",ROUND($E40*$D40,2))</f>
        <v/>
      </c>
      <c r="G40" s="23"/>
      <c r="H40" s="26" t="str">
        <f>IF($F40="","",IF($G40="ja",ROUND($F40*Parameter!$B$5,2),0))</f>
        <v/>
      </c>
      <c r="I40" s="26" t="str">
        <f>IF($F40="","",ROUND($F40+$H40,2))</f>
        <v/>
      </c>
      <c r="J40" s="25"/>
      <c r="K40" s="26" t="str">
        <f>IF($I40="","",ROUND($I40-$J40,2))</f>
        <v/>
      </c>
      <c r="L40" s="30" t="str">
        <f>IF($A40="","",IFERROR(VLOOKUP($A40,Deals!$A$2:$H$21,5,FALSE)+Parameter!$B$7,""))</f>
        <v/>
      </c>
      <c r="M40" s="24"/>
      <c r="N40" s="31" t="str">
        <f>IF($A40="","",IF($E40="","Deal-Nr unbekannt",IF($B40="","Beteiligter fehlt",IF(AND($M40&lt;&gt;"",$M40&gt;$L40),"nach Fälligkeit ausgezahlt","vollständig"))))</f>
        <v/>
      </c>
    </row>
    <row r="41" spans="1:14" x14ac:dyDescent="0.25">
      <c r="A41" s="23"/>
      <c r="B41" s="23"/>
      <c r="C41" s="23"/>
      <c r="D41" s="14"/>
      <c r="E41" s="26" t="str">
        <f>IF($A41="","",IFERROR(VLOOKUP($A41,Deals!$A$2:$H$21,8,FALSE),""))</f>
        <v/>
      </c>
      <c r="F41" s="26" t="str">
        <f>IF(OR($E41="",$D41=""),"",ROUND($E41*$D41,2))</f>
        <v/>
      </c>
      <c r="G41" s="23"/>
      <c r="H41" s="26" t="str">
        <f>IF($F41="","",IF($G41="ja",ROUND($F41*Parameter!$B$5,2),0))</f>
        <v/>
      </c>
      <c r="I41" s="26" t="str">
        <f>IF($F41="","",ROUND($F41+$H41,2))</f>
        <v/>
      </c>
      <c r="J41" s="25"/>
      <c r="K41" s="26" t="str">
        <f>IF($I41="","",ROUND($I41-$J41,2))</f>
        <v/>
      </c>
      <c r="L41" s="30" t="str">
        <f>IF($A41="","",IFERROR(VLOOKUP($A41,Deals!$A$2:$H$21,5,FALSE)+Parameter!$B$7,""))</f>
        <v/>
      </c>
      <c r="M41" s="24"/>
      <c r="N41" s="31" t="str">
        <f>IF($A41="","",IF($E41="","Deal-Nr unbekannt",IF($B41="","Beteiligter fehlt",IF(AND($M41&lt;&gt;"",$M41&gt;$L41),"nach Fälligkeit ausgezahlt","vollständig"))))</f>
        <v/>
      </c>
    </row>
    <row r="43" ht="23.5" customHeight="1" spans="1:9" x14ac:dyDescent="0.25">
      <c r="A43" s="7"/>
      <c r="B43" s="13" t="s">
        <v>91</v>
      </c>
      <c r="C43" s="13"/>
      <c r="D43" s="13"/>
      <c r="E43" s="13"/>
      <c r="F43" s="13"/>
      <c r="G43" s="13"/>
      <c r="H43" s="13"/>
      <c r="I43" s="13"/>
    </row>
  </sheetData>
  <sheetProtection sheet="1" insertRows="0" deleteRows="0" sort="0" autoFilter="0"/>
  <autoFilter ref="A1:N1"/>
  <mergeCells count="1">
    <mergeCell ref="B43:I43"/>
  </mergeCells>
  <dataValidations count="46">
    <dataValidation type="list" showErrorMessage="1" errorTitle="Nicht in der Liste" error="Zulässig sind: Erstkontakt, Abschluss, Objektakquise, Vertriebsleitung, Tippgeber, Bestandsbetreuung" sqref="C10:C41">
      <formula1>"Erstkontakt,Abschluss,Objektakquise,Vertriebsleitung,Tippgeber,Bestandsbetreuung"</formula1>
    </dataValidation>
    <dataValidation type="list" showErrorMessage="1" errorTitle="Nicht in der Liste" error="Zulässig sind: Erstkontakt, Abschluss, Objektakquise, Vertriebsleitung, Tippgeber, Bestandsbetreuung" sqref="C2:C41">
      <formula1>"Erstkontakt,Abschluss,Objektakquise,Vertriebsleitung,Tippgeber,Bestandsbetreuung"</formula1>
    </dataValidation>
    <dataValidation type="custom" allowBlank="1" showErrorMessage="1" errorTitle="Mehr als 100 Prozent" error="Die Anteile dieses Deals ergeben zusammen mehr als 100 Prozent. Bitte zuerst den bestehenden Schlüssel kürzen." sqref="D10">
      <formula1>ROUND(SUMIF($A$2:$A$41,$A10,$D$2:$D$41),4)&lt;=1</formula1>
    </dataValidation>
    <dataValidation type="custom" allowBlank="1" showErrorMessage="1" errorTitle="Mehr als 100 Prozent" error="Die Anteile dieses Deals ergeben zusammen mehr als 100 Prozent. Bitte zuerst den bestehenden Schlüssel kürzen." sqref="D11">
      <formula1>ROUND(SUMIF($A$2:$A$41,$A11,$D$2:$D$41),4)&lt;=1</formula1>
    </dataValidation>
    <dataValidation type="custom" allowBlank="1" showErrorMessage="1" errorTitle="Mehr als 100 Prozent" error="Die Anteile dieses Deals ergeben zusammen mehr als 100 Prozent. Bitte zuerst den bestehenden Schlüssel kürzen." sqref="D12">
      <formula1>ROUND(SUMIF($A$2:$A$41,$A12,$D$2:$D$41),4)&lt;=1</formula1>
    </dataValidation>
    <dataValidation type="custom" allowBlank="1" showErrorMessage="1" errorTitle="Mehr als 100 Prozent" error="Die Anteile dieses Deals ergeben zusammen mehr als 100 Prozent. Bitte zuerst den bestehenden Schlüssel kürzen." sqref="D13">
      <formula1>ROUND(SUMIF($A$2:$A$41,$A13,$D$2:$D$41),4)&lt;=1</formula1>
    </dataValidation>
    <dataValidation type="custom" allowBlank="1" showErrorMessage="1" errorTitle="Mehr als 100 Prozent" error="Die Anteile dieses Deals ergeben zusammen mehr als 100 Prozent. Bitte zuerst den bestehenden Schlüssel kürzen." sqref="D14">
      <formula1>ROUND(SUMIF($A$2:$A$41,$A14,$D$2:$D$41),4)&lt;=1</formula1>
    </dataValidation>
    <dataValidation type="custom" allowBlank="1" showErrorMessage="1" errorTitle="Mehr als 100 Prozent" error="Die Anteile dieses Deals ergeben zusammen mehr als 100 Prozent. Bitte zuerst den bestehenden Schlüssel kürzen." sqref="D15">
      <formula1>ROUND(SUMIF($A$2:$A$41,$A15,$D$2:$D$41),4)&lt;=1</formula1>
    </dataValidation>
    <dataValidation type="custom" allowBlank="1" showErrorMessage="1" errorTitle="Mehr als 100 Prozent" error="Die Anteile dieses Deals ergeben zusammen mehr als 100 Prozent. Bitte zuerst den bestehenden Schlüssel kürzen." sqref="D16">
      <formula1>ROUND(SUMIF($A$2:$A$41,$A16,$D$2:$D$41),4)&lt;=1</formula1>
    </dataValidation>
    <dataValidation type="custom" allowBlank="1" showErrorMessage="1" errorTitle="Mehr als 100 Prozent" error="Die Anteile dieses Deals ergeben zusammen mehr als 100 Prozent. Bitte zuerst den bestehenden Schlüssel kürzen." sqref="D17">
      <formula1>ROUND(SUMIF($A$2:$A$41,$A17,$D$2:$D$41),4)&lt;=1</formula1>
    </dataValidation>
    <dataValidation type="custom" allowBlank="1" showErrorMessage="1" errorTitle="Mehr als 100 Prozent" error="Die Anteile dieses Deals ergeben zusammen mehr als 100 Prozent. Bitte zuerst den bestehenden Schlüssel kürzen." sqref="D18">
      <formula1>ROUND(SUMIF($A$2:$A$41,$A18,$D$2:$D$41),4)&lt;=1</formula1>
    </dataValidation>
    <dataValidation type="custom" allowBlank="1" showErrorMessage="1" errorTitle="Mehr als 100 Prozent" error="Die Anteile dieses Deals ergeben zusammen mehr als 100 Prozent. Bitte zuerst den bestehenden Schlüssel kürzen." sqref="D19">
      <formula1>ROUND(SUMIF($A$2:$A$41,$A19,$D$2:$D$41),4)&lt;=1</formula1>
    </dataValidation>
    <dataValidation type="custom" allowBlank="1" showErrorMessage="1" errorTitle="Mehr als 100 Prozent" error="Die Anteile dieses Deals ergeben zusammen mehr als 100 Prozent. Bitte zuerst den bestehenden Schlüssel kürzen." sqref="D2">
      <formula1>ROUND(SUMIF($A$2:$A$41,$A2,$D$2:$D$41),4)&lt;=1</formula1>
    </dataValidation>
    <dataValidation type="custom" allowBlank="1" showErrorMessage="1" errorTitle="Mehr als 100 Prozent" error="Die Anteile dieses Deals ergeben zusammen mehr als 100 Prozent. Bitte zuerst den bestehenden Schlüssel kürzen." sqref="D20">
      <formula1>ROUND(SUMIF($A$2:$A$41,$A20,$D$2:$D$41),4)&lt;=1</formula1>
    </dataValidation>
    <dataValidation type="custom" allowBlank="1" showErrorMessage="1" errorTitle="Mehr als 100 Prozent" error="Die Anteile dieses Deals ergeben zusammen mehr als 100 Prozent. Bitte zuerst den bestehenden Schlüssel kürzen." sqref="D21">
      <formula1>ROUND(SUMIF($A$2:$A$41,$A21,$D$2:$D$41),4)&lt;=1</formula1>
    </dataValidation>
    <dataValidation type="custom" allowBlank="1" showErrorMessage="1" errorTitle="Mehr als 100 Prozent" error="Die Anteile dieses Deals ergeben zusammen mehr als 100 Prozent. Bitte zuerst den bestehenden Schlüssel kürzen." sqref="D22">
      <formula1>ROUND(SUMIF($A$2:$A$41,$A22,$D$2:$D$41),4)&lt;=1</formula1>
    </dataValidation>
    <dataValidation type="custom" allowBlank="1" showErrorMessage="1" errorTitle="Mehr als 100 Prozent" error="Die Anteile dieses Deals ergeben zusammen mehr als 100 Prozent. Bitte zuerst den bestehenden Schlüssel kürzen." sqref="D23">
      <formula1>ROUND(SUMIF($A$2:$A$41,$A23,$D$2:$D$41),4)&lt;=1</formula1>
    </dataValidation>
    <dataValidation type="custom" allowBlank="1" showErrorMessage="1" errorTitle="Mehr als 100 Prozent" error="Die Anteile dieses Deals ergeben zusammen mehr als 100 Prozent. Bitte zuerst den bestehenden Schlüssel kürzen." sqref="D24">
      <formula1>ROUND(SUMIF($A$2:$A$41,$A24,$D$2:$D$41),4)&lt;=1</formula1>
    </dataValidation>
    <dataValidation type="custom" allowBlank="1" showErrorMessage="1" errorTitle="Mehr als 100 Prozent" error="Die Anteile dieses Deals ergeben zusammen mehr als 100 Prozent. Bitte zuerst den bestehenden Schlüssel kürzen." sqref="D25">
      <formula1>ROUND(SUMIF($A$2:$A$41,$A25,$D$2:$D$41),4)&lt;=1</formula1>
    </dataValidation>
    <dataValidation type="custom" allowBlank="1" showErrorMessage="1" errorTitle="Mehr als 100 Prozent" error="Die Anteile dieses Deals ergeben zusammen mehr als 100 Prozent. Bitte zuerst den bestehenden Schlüssel kürzen." sqref="D26">
      <formula1>ROUND(SUMIF($A$2:$A$41,$A26,$D$2:$D$41),4)&lt;=1</formula1>
    </dataValidation>
    <dataValidation type="custom" allowBlank="1" showErrorMessage="1" errorTitle="Mehr als 100 Prozent" error="Die Anteile dieses Deals ergeben zusammen mehr als 100 Prozent. Bitte zuerst den bestehenden Schlüssel kürzen." sqref="D27">
      <formula1>ROUND(SUMIF($A$2:$A$41,$A27,$D$2:$D$41),4)&lt;=1</formula1>
    </dataValidation>
    <dataValidation type="custom" allowBlank="1" showErrorMessage="1" errorTitle="Mehr als 100 Prozent" error="Die Anteile dieses Deals ergeben zusammen mehr als 100 Prozent. Bitte zuerst den bestehenden Schlüssel kürzen." sqref="D28">
      <formula1>ROUND(SUMIF($A$2:$A$41,$A28,$D$2:$D$41),4)&lt;=1</formula1>
    </dataValidation>
    <dataValidation type="custom" allowBlank="1" showErrorMessage="1" errorTitle="Mehr als 100 Prozent" error="Die Anteile dieses Deals ergeben zusammen mehr als 100 Prozent. Bitte zuerst den bestehenden Schlüssel kürzen." sqref="D29">
      <formula1>ROUND(SUMIF($A$2:$A$41,$A29,$D$2:$D$41),4)&lt;=1</formula1>
    </dataValidation>
    <dataValidation type="custom" allowBlank="1" showErrorMessage="1" errorTitle="Mehr als 100 Prozent" error="Die Anteile dieses Deals ergeben zusammen mehr als 100 Prozent. Bitte zuerst den bestehenden Schlüssel kürzen." sqref="D3">
      <formula1>ROUND(SUMIF($A$2:$A$41,$A3,$D$2:$D$41),4)&lt;=1</formula1>
    </dataValidation>
    <dataValidation type="custom" allowBlank="1" showErrorMessage="1" errorTitle="Mehr als 100 Prozent" error="Die Anteile dieses Deals ergeben zusammen mehr als 100 Prozent. Bitte zuerst den bestehenden Schlüssel kürzen." sqref="D30">
      <formula1>ROUND(SUMIF($A$2:$A$41,$A30,$D$2:$D$41),4)&lt;=1</formula1>
    </dataValidation>
    <dataValidation type="custom" allowBlank="1" showErrorMessage="1" errorTitle="Mehr als 100 Prozent" error="Die Anteile dieses Deals ergeben zusammen mehr als 100 Prozent. Bitte zuerst den bestehenden Schlüssel kürzen." sqref="D31">
      <formula1>ROUND(SUMIF($A$2:$A$41,$A31,$D$2:$D$41),4)&lt;=1</formula1>
    </dataValidation>
    <dataValidation type="custom" allowBlank="1" showErrorMessage="1" errorTitle="Mehr als 100 Prozent" error="Die Anteile dieses Deals ergeben zusammen mehr als 100 Prozent. Bitte zuerst den bestehenden Schlüssel kürzen." sqref="D32">
      <formula1>ROUND(SUMIF($A$2:$A$41,$A32,$D$2:$D$41),4)&lt;=1</formula1>
    </dataValidation>
    <dataValidation type="custom" allowBlank="1" showErrorMessage="1" errorTitle="Mehr als 100 Prozent" error="Die Anteile dieses Deals ergeben zusammen mehr als 100 Prozent. Bitte zuerst den bestehenden Schlüssel kürzen." sqref="D33">
      <formula1>ROUND(SUMIF($A$2:$A$41,$A33,$D$2:$D$41),4)&lt;=1</formula1>
    </dataValidation>
    <dataValidation type="custom" allowBlank="1" showErrorMessage="1" errorTitle="Mehr als 100 Prozent" error="Die Anteile dieses Deals ergeben zusammen mehr als 100 Prozent. Bitte zuerst den bestehenden Schlüssel kürzen." sqref="D34">
      <formula1>ROUND(SUMIF($A$2:$A$41,$A34,$D$2:$D$41),4)&lt;=1</formula1>
    </dataValidation>
    <dataValidation type="custom" allowBlank="1" showErrorMessage="1" errorTitle="Mehr als 100 Prozent" error="Die Anteile dieses Deals ergeben zusammen mehr als 100 Prozent. Bitte zuerst den bestehenden Schlüssel kürzen." sqref="D35">
      <formula1>ROUND(SUMIF($A$2:$A$41,$A35,$D$2:$D$41),4)&lt;=1</formula1>
    </dataValidation>
    <dataValidation type="custom" allowBlank="1" showErrorMessage="1" errorTitle="Mehr als 100 Prozent" error="Die Anteile dieses Deals ergeben zusammen mehr als 100 Prozent. Bitte zuerst den bestehenden Schlüssel kürzen." sqref="D36">
      <formula1>ROUND(SUMIF($A$2:$A$41,$A36,$D$2:$D$41),4)&lt;=1</formula1>
    </dataValidation>
    <dataValidation type="custom" allowBlank="1" showErrorMessage="1" errorTitle="Mehr als 100 Prozent" error="Die Anteile dieses Deals ergeben zusammen mehr als 100 Prozent. Bitte zuerst den bestehenden Schlüssel kürzen." sqref="D37">
      <formula1>ROUND(SUMIF($A$2:$A$41,$A37,$D$2:$D$41),4)&lt;=1</formula1>
    </dataValidation>
    <dataValidation type="custom" allowBlank="1" showErrorMessage="1" errorTitle="Mehr als 100 Prozent" error="Die Anteile dieses Deals ergeben zusammen mehr als 100 Prozent. Bitte zuerst den bestehenden Schlüssel kürzen." sqref="D38">
      <formula1>ROUND(SUMIF($A$2:$A$41,$A38,$D$2:$D$41),4)&lt;=1</formula1>
    </dataValidation>
    <dataValidation type="custom" allowBlank="1" showErrorMessage="1" errorTitle="Mehr als 100 Prozent" error="Die Anteile dieses Deals ergeben zusammen mehr als 100 Prozent. Bitte zuerst den bestehenden Schlüssel kürzen." sqref="D39">
      <formula1>ROUND(SUMIF($A$2:$A$41,$A39,$D$2:$D$41),4)&lt;=1</formula1>
    </dataValidation>
    <dataValidation type="custom" allowBlank="1" showErrorMessage="1" errorTitle="Mehr als 100 Prozent" error="Die Anteile dieses Deals ergeben zusammen mehr als 100 Prozent. Bitte zuerst den bestehenden Schlüssel kürzen." sqref="D4">
      <formula1>ROUND(SUMIF($A$2:$A$41,$A4,$D$2:$D$41),4)&lt;=1</formula1>
    </dataValidation>
    <dataValidation type="custom" allowBlank="1" showErrorMessage="1" errorTitle="Mehr als 100 Prozent" error="Die Anteile dieses Deals ergeben zusammen mehr als 100 Prozent. Bitte zuerst den bestehenden Schlüssel kürzen." sqref="D40">
      <formula1>ROUND(SUMIF($A$2:$A$41,$A40,$D$2:$D$41),4)&lt;=1</formula1>
    </dataValidation>
    <dataValidation type="custom" allowBlank="1" showErrorMessage="1" errorTitle="Mehr als 100 Prozent" error="Die Anteile dieses Deals ergeben zusammen mehr als 100 Prozent. Bitte zuerst den bestehenden Schlüssel kürzen." sqref="D41">
      <formula1>ROUND(SUMIF($A$2:$A$41,$A41,$D$2:$D$41),4)&lt;=1</formula1>
    </dataValidation>
    <dataValidation type="custom" allowBlank="1" showErrorMessage="1" errorTitle="Mehr als 100 Prozent" error="Die Anteile dieses Deals ergeben zusammen mehr als 100 Prozent. Bitte zuerst den bestehenden Schlüssel kürzen." sqref="D5">
      <formula1>ROUND(SUMIF($A$2:$A$41,$A5,$D$2:$D$41),4)&lt;=1</formula1>
    </dataValidation>
    <dataValidation type="custom" allowBlank="1" showErrorMessage="1" errorTitle="Mehr als 100 Prozent" error="Die Anteile dieses Deals ergeben zusammen mehr als 100 Prozent. Bitte zuerst den bestehenden Schlüssel kürzen." sqref="D6">
      <formula1>ROUND(SUMIF($A$2:$A$41,$A6,$D$2:$D$41),4)&lt;=1</formula1>
    </dataValidation>
    <dataValidation type="custom" allowBlank="1" showErrorMessage="1" errorTitle="Mehr als 100 Prozent" error="Die Anteile dieses Deals ergeben zusammen mehr als 100 Prozent. Bitte zuerst den bestehenden Schlüssel kürzen." sqref="D7">
      <formula1>ROUND(SUMIF($A$2:$A$41,$A7,$D$2:$D$41),4)&lt;=1</formula1>
    </dataValidation>
    <dataValidation type="custom" allowBlank="1" showErrorMessage="1" errorTitle="Mehr als 100 Prozent" error="Die Anteile dieses Deals ergeben zusammen mehr als 100 Prozent. Bitte zuerst den bestehenden Schlüssel kürzen." sqref="D8">
      <formula1>ROUND(SUMIF($A$2:$A$41,$A8,$D$2:$D$41),4)&lt;=1</formula1>
    </dataValidation>
    <dataValidation type="custom" allowBlank="1" showErrorMessage="1" errorTitle="Mehr als 100 Prozent" error="Die Anteile dieses Deals ergeben zusammen mehr als 100 Prozent. Bitte zuerst den bestehenden Schlüssel kürzen." sqref="D9">
      <formula1>ROUND(SUMIF($A$2:$A$41,$A9,$D$2:$D$41),4)&lt;=1</formula1>
    </dataValidation>
    <dataValidation type="list" showErrorMessage="1" errorTitle="Nicht in der Liste" error="Zulässig sind: ja, nein" sqref="G10:G41">
      <formula1>"ja,nein"</formula1>
    </dataValidation>
    <dataValidation type="list" showErrorMessage="1" errorTitle="Nicht in der Liste" error="Zulässig sind: ja, nein" sqref="G2:G41">
      <formula1>"ja,nein"</formula1>
    </dataValidation>
    <dataValidation type="decimal" allowBlank="1" showErrorMessage="1" errorTitle="Wert außerhalb des Bereichs" error="Zulässig sind Werte zwischen 0 und 1000000." sqref="J10:J41">
      <formula1>0</formula1>
      <formula2>1000000</formula2>
    </dataValidation>
    <dataValidation type="decimal" allowBlank="1" showErrorMessage="1" errorTitle="Wert außerhalb des Bereichs" error="Zulässig sind Werte zwischen 0 und 1000000." sqref="J2:J41">
      <formula1>0</formula1>
      <formula2>1000000</formula2>
    </dataValidation>
  </dataValidations>
  <pageMargins left="0.6" right="0.4" top="0.6" bottom="0.6" header="0.3" footer="0.3"/>
  <pageSetup paperSize="9" orientation="landscape" horizontalDpi="4294967295" verticalDpi="4294967295" scale="100" fitToWidth="1" fitToHeight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2" style="1" customWidth="1"/>
    <col min="2" max="2" width="9" style="32" customWidth="1"/>
    <col min="3" max="3" width="15" style="18" customWidth="1"/>
    <col min="4" max="4" width="14" style="18" customWidth="1"/>
    <col min="5" max="7" width="15" style="18" customWidth="1"/>
    <col min="8" max="8" width="16" style="19" customWidth="1"/>
    <col min="9" max="9" width="34" style="1" customWidth="1"/>
  </cols>
  <sheetData>
    <row r="1" ht="44" customHeight="1" spans="1:9" x14ac:dyDescent="0.25">
      <c r="A1" s="9" t="s">
        <v>67</v>
      </c>
      <c r="B1" s="33" t="s">
        <v>92</v>
      </c>
      <c r="C1" s="21" t="s">
        <v>93</v>
      </c>
      <c r="D1" s="21" t="s">
        <v>10</v>
      </c>
      <c r="E1" s="21" t="s">
        <v>94</v>
      </c>
      <c r="F1" s="21" t="s">
        <v>95</v>
      </c>
      <c r="G1" s="21" t="s">
        <v>96</v>
      </c>
      <c r="H1" s="22" t="s">
        <v>97</v>
      </c>
      <c r="I1" s="9" t="s">
        <v>98</v>
      </c>
    </row>
    <row r="2" spans="1:9" x14ac:dyDescent="0.25">
      <c r="A2" s="23" t="s">
        <v>79</v>
      </c>
      <c r="B2" s="34">
        <f>IF($A2="","",COUNTIF(Beteiligungen!$B$2:$B$41,$A2))</f>
        <v>3</v>
      </c>
      <c r="C2" s="26">
        <f>IF($A2="","",ROUND(SUMIF(Beteiligungen!$B$2:$B$41,$A2,Beteiligungen!$F$2:$F$41),2))</f>
        <v>20112</v>
      </c>
      <c r="D2" s="26">
        <f>IF($A2="","",ROUND(SUMIF(Beteiligungen!$B$2:$B$41,$A2,Beteiligungen!$H$2:$H$41),2))</f>
        <v>0</v>
      </c>
      <c r="E2" s="26">
        <f>IF($A2="","",ROUND(SUMIF(Beteiligungen!$B$2:$B$41,$A2,Beteiligungen!$I$2:$I$41),2))</f>
        <v>20112</v>
      </c>
      <c r="F2" s="26">
        <f>IF($A2="","",ROUND(SUMIF(Beteiligungen!$B$2:$B$41,$A2,Beteiligungen!$J$2:$J$41),2))</f>
        <v>4000</v>
      </c>
      <c r="G2" s="26">
        <f>IF($A2="","",ROUND($E2-$F2,2))</f>
        <v>16112</v>
      </c>
      <c r="H2" s="27">
        <f>IF($A2="","",IF($C$17&gt;0,ROUND($C2/$C$17,4),""))</f>
        <v>0.3762</v>
      </c>
      <c r="I2" s="23"/>
    </row>
    <row r="3" spans="1:9" x14ac:dyDescent="0.25">
      <c r="A3" s="23" t="s">
        <v>82</v>
      </c>
      <c r="B3" s="34">
        <f>IF($A3="","",COUNTIF(Beteiligungen!$B$2:$B$41,$A3))</f>
        <v>2</v>
      </c>
      <c r="C3" s="26">
        <f>IF($A3="","",ROUND(SUMIF(Beteiligungen!$B$2:$B$41,$A3,Beteiligungen!$F$2:$F$41),2))</f>
        <v>12138</v>
      </c>
      <c r="D3" s="26">
        <f>IF($A3="","",ROUND(SUMIF(Beteiligungen!$B$2:$B$41,$A3,Beteiligungen!$H$2:$H$41),2))</f>
        <v>0</v>
      </c>
      <c r="E3" s="26">
        <f>IF($A3="","",ROUND(SUMIF(Beteiligungen!$B$2:$B$41,$A3,Beteiligungen!$I$2:$I$41),2))</f>
        <v>12138</v>
      </c>
      <c r="F3" s="26">
        <f>IF($A3="","",ROUND(SUMIF(Beteiligungen!$B$2:$B$41,$A3,Beteiligungen!$J$2:$J$41),2))</f>
        <v>0</v>
      </c>
      <c r="G3" s="26">
        <f>IF($A3="","",ROUND($E3-$F3,2))</f>
        <v>12138</v>
      </c>
      <c r="H3" s="27">
        <f>IF($A3="","",IF($C$17&gt;0,ROUND($C3/$C$17,4),""))</f>
        <v>0.2271</v>
      </c>
      <c r="I3" s="23"/>
    </row>
    <row r="4" spans="1:9" x14ac:dyDescent="0.25">
      <c r="A4" s="23" t="s">
        <v>84</v>
      </c>
      <c r="B4" s="34">
        <f>IF($A4="","",COUNTIF(Beteiligungen!$B$2:$B$41,$A4))</f>
        <v>3</v>
      </c>
      <c r="C4" s="26">
        <f>IF($A4="","",ROUND(SUMIF(Beteiligungen!$B$2:$B$41,$A4,Beteiligungen!$F$2:$F$41),2))</f>
        <v>14943.5</v>
      </c>
      <c r="D4" s="26">
        <f>IF($A4="","",ROUND(SUMIF(Beteiligungen!$B$2:$B$41,$A4,Beteiligungen!$H$2:$H$41),2))</f>
        <v>2839.27</v>
      </c>
      <c r="E4" s="26">
        <f>IF($A4="","",ROUND(SUMIF(Beteiligungen!$B$2:$B$41,$A4,Beteiligungen!$I$2:$I$41),2))</f>
        <v>17782.77</v>
      </c>
      <c r="F4" s="26">
        <f>IF($A4="","",ROUND(SUMIF(Beteiligungen!$B$2:$B$41,$A4,Beteiligungen!$J$2:$J$41),2))</f>
        <v>3000</v>
      </c>
      <c r="G4" s="26">
        <f>IF($A4="","",ROUND($E4-$F4,2))</f>
        <v>14782.77</v>
      </c>
      <c r="H4" s="27">
        <f>IF($A4="","",IF($C$17&gt;0,ROUND($C4/$C$17,4),""))</f>
        <v>0.2796</v>
      </c>
      <c r="I4" s="23"/>
    </row>
    <row r="5" spans="1:9" x14ac:dyDescent="0.25">
      <c r="A5" s="23" t="s">
        <v>87</v>
      </c>
      <c r="B5" s="34">
        <f>IF($A5="","",COUNTIF(Beteiligungen!$B$2:$B$41,$A5))</f>
        <v>1</v>
      </c>
      <c r="C5" s="26">
        <f>IF($A5="","",ROUND(SUMIF(Beteiligungen!$B$2:$B$41,$A5,Beteiligungen!$F$2:$F$41),2))</f>
        <v>3584</v>
      </c>
      <c r="D5" s="26">
        <f>IF($A5="","",ROUND(SUMIF(Beteiligungen!$B$2:$B$41,$A5,Beteiligungen!$H$2:$H$41),2))</f>
        <v>0</v>
      </c>
      <c r="E5" s="26">
        <f>IF($A5="","",ROUND(SUMIF(Beteiligungen!$B$2:$B$41,$A5,Beteiligungen!$I$2:$I$41),2))</f>
        <v>3584</v>
      </c>
      <c r="F5" s="26">
        <f>IF($A5="","",ROUND(SUMIF(Beteiligungen!$B$2:$B$41,$A5,Beteiligungen!$J$2:$J$41),2))</f>
        <v>0</v>
      </c>
      <c r="G5" s="26">
        <f>IF($A5="","",ROUND($E5-$F5,2))</f>
        <v>3584</v>
      </c>
      <c r="H5" s="27">
        <f>IF($A5="","",IF($C$17&gt;0,ROUND($C5/$C$17,4),""))</f>
        <v>0.067</v>
      </c>
      <c r="I5" s="23"/>
    </row>
    <row r="6" spans="1:9" x14ac:dyDescent="0.25">
      <c r="A6" s="23" t="s">
        <v>89</v>
      </c>
      <c r="B6" s="34">
        <f>IF($A6="","",COUNTIF(Beteiligungen!$B$2:$B$41,$A6))</f>
        <v>1</v>
      </c>
      <c r="C6" s="26">
        <f>IF($A6="","",ROUND(SUMIF(Beteiligungen!$B$2:$B$41,$A6,Beteiligungen!$F$2:$F$41),2))</f>
        <v>2677.5</v>
      </c>
      <c r="D6" s="26">
        <f>IF($A6="","",ROUND(SUMIF(Beteiligungen!$B$2:$B$41,$A6,Beteiligungen!$H$2:$H$41),2))</f>
        <v>508.73</v>
      </c>
      <c r="E6" s="26">
        <f>IF($A6="","",ROUND(SUMIF(Beteiligungen!$B$2:$B$41,$A6,Beteiligungen!$I$2:$I$41),2))</f>
        <v>3186.23</v>
      </c>
      <c r="F6" s="26">
        <f>IF($A6="","",ROUND(SUMIF(Beteiligungen!$B$2:$B$41,$A6,Beteiligungen!$J$2:$J$41),2))</f>
        <v>0</v>
      </c>
      <c r="G6" s="26">
        <f>IF($A6="","",ROUND($E6-$F6,2))</f>
        <v>3186.23</v>
      </c>
      <c r="H6" s="27">
        <f>IF($A6="","",IF($C$17&gt;0,ROUND($C6/$C$17,4),""))</f>
        <v>0.0501</v>
      </c>
      <c r="I6" s="23"/>
    </row>
    <row r="7" spans="1:9" x14ac:dyDescent="0.25">
      <c r="A7" s="23"/>
      <c r="B7" s="34" t="str">
        <f>IF($A7="","",COUNTIF(Beteiligungen!$B$2:$B$41,$A7))</f>
        <v/>
      </c>
      <c r="C7" s="26" t="str">
        <f>IF($A7="","",ROUND(SUMIF(Beteiligungen!$B$2:$B$41,$A7,Beteiligungen!$F$2:$F$41),2))</f>
        <v/>
      </c>
      <c r="D7" s="26" t="str">
        <f>IF($A7="","",ROUND(SUMIF(Beteiligungen!$B$2:$B$41,$A7,Beteiligungen!$H$2:$H$41),2))</f>
        <v/>
      </c>
      <c r="E7" s="26" t="str">
        <f>IF($A7="","",ROUND(SUMIF(Beteiligungen!$B$2:$B$41,$A7,Beteiligungen!$I$2:$I$41),2))</f>
        <v/>
      </c>
      <c r="F7" s="26" t="str">
        <f>IF($A7="","",ROUND(SUMIF(Beteiligungen!$B$2:$B$41,$A7,Beteiligungen!$J$2:$J$41),2))</f>
        <v/>
      </c>
      <c r="G7" s="26" t="str">
        <f>IF($A7="","",ROUND($E7-$F7,2))</f>
        <v/>
      </c>
      <c r="H7" s="27" t="str">
        <f>IF($A7="","",IF($C$17&gt;0,ROUND($C7/$C$17,4),""))</f>
        <v/>
      </c>
      <c r="I7" s="23"/>
    </row>
    <row r="8" spans="1:9" x14ac:dyDescent="0.25">
      <c r="A8" s="23"/>
      <c r="B8" s="34" t="str">
        <f>IF($A8="","",COUNTIF(Beteiligungen!$B$2:$B$41,$A8))</f>
        <v/>
      </c>
      <c r="C8" s="26" t="str">
        <f>IF($A8="","",ROUND(SUMIF(Beteiligungen!$B$2:$B$41,$A8,Beteiligungen!$F$2:$F$41),2))</f>
        <v/>
      </c>
      <c r="D8" s="26" t="str">
        <f>IF($A8="","",ROUND(SUMIF(Beteiligungen!$B$2:$B$41,$A8,Beteiligungen!$H$2:$H$41),2))</f>
        <v/>
      </c>
      <c r="E8" s="26" t="str">
        <f>IF($A8="","",ROUND(SUMIF(Beteiligungen!$B$2:$B$41,$A8,Beteiligungen!$I$2:$I$41),2))</f>
        <v/>
      </c>
      <c r="F8" s="26" t="str">
        <f>IF($A8="","",ROUND(SUMIF(Beteiligungen!$B$2:$B$41,$A8,Beteiligungen!$J$2:$J$41),2))</f>
        <v/>
      </c>
      <c r="G8" s="26" t="str">
        <f>IF($A8="","",ROUND($E8-$F8,2))</f>
        <v/>
      </c>
      <c r="H8" s="27" t="str">
        <f>IF($A8="","",IF($C$17&gt;0,ROUND($C8/$C$17,4),""))</f>
        <v/>
      </c>
      <c r="I8" s="23"/>
    </row>
    <row r="9" spans="1:9" x14ac:dyDescent="0.25">
      <c r="A9" s="23"/>
      <c r="B9" s="34" t="str">
        <f>IF($A9="","",COUNTIF(Beteiligungen!$B$2:$B$41,$A9))</f>
        <v/>
      </c>
      <c r="C9" s="26" t="str">
        <f>IF($A9="","",ROUND(SUMIF(Beteiligungen!$B$2:$B$41,$A9,Beteiligungen!$F$2:$F$41),2))</f>
        <v/>
      </c>
      <c r="D9" s="26" t="str">
        <f>IF($A9="","",ROUND(SUMIF(Beteiligungen!$B$2:$B$41,$A9,Beteiligungen!$H$2:$H$41),2))</f>
        <v/>
      </c>
      <c r="E9" s="26" t="str">
        <f>IF($A9="","",ROUND(SUMIF(Beteiligungen!$B$2:$B$41,$A9,Beteiligungen!$I$2:$I$41),2))</f>
        <v/>
      </c>
      <c r="F9" s="26" t="str">
        <f>IF($A9="","",ROUND(SUMIF(Beteiligungen!$B$2:$B$41,$A9,Beteiligungen!$J$2:$J$41),2))</f>
        <v/>
      </c>
      <c r="G9" s="26" t="str">
        <f>IF($A9="","",ROUND($E9-$F9,2))</f>
        <v/>
      </c>
      <c r="H9" s="27" t="str">
        <f>IF($A9="","",IF($C$17&gt;0,ROUND($C9/$C$17,4),""))</f>
        <v/>
      </c>
      <c r="I9" s="23"/>
    </row>
    <row r="10" spans="1:9" x14ac:dyDescent="0.25">
      <c r="A10" s="23"/>
      <c r="B10" s="34" t="str">
        <f>IF($A10="","",COUNTIF(Beteiligungen!$B$2:$B$41,$A10))</f>
        <v/>
      </c>
      <c r="C10" s="26" t="str">
        <f>IF($A10="","",ROUND(SUMIF(Beteiligungen!$B$2:$B$41,$A10,Beteiligungen!$F$2:$F$41),2))</f>
        <v/>
      </c>
      <c r="D10" s="26" t="str">
        <f>IF($A10="","",ROUND(SUMIF(Beteiligungen!$B$2:$B$41,$A10,Beteiligungen!$H$2:$H$41),2))</f>
        <v/>
      </c>
      <c r="E10" s="26" t="str">
        <f>IF($A10="","",ROUND(SUMIF(Beteiligungen!$B$2:$B$41,$A10,Beteiligungen!$I$2:$I$41),2))</f>
        <v/>
      </c>
      <c r="F10" s="26" t="str">
        <f>IF($A10="","",ROUND(SUMIF(Beteiligungen!$B$2:$B$41,$A10,Beteiligungen!$J$2:$J$41),2))</f>
        <v/>
      </c>
      <c r="G10" s="26" t="str">
        <f>IF($A10="","",ROUND($E10-$F10,2))</f>
        <v/>
      </c>
      <c r="H10" s="27" t="str">
        <f>IF($A10="","",IF($C$17&gt;0,ROUND($C10/$C$17,4),""))</f>
        <v/>
      </c>
      <c r="I10" s="23"/>
    </row>
    <row r="11" spans="1:9" x14ac:dyDescent="0.25">
      <c r="A11" s="23"/>
      <c r="B11" s="34" t="str">
        <f>IF($A11="","",COUNTIF(Beteiligungen!$B$2:$B$41,$A11))</f>
        <v/>
      </c>
      <c r="C11" s="26" t="str">
        <f>IF($A11="","",ROUND(SUMIF(Beteiligungen!$B$2:$B$41,$A11,Beteiligungen!$F$2:$F$41),2))</f>
        <v/>
      </c>
      <c r="D11" s="26" t="str">
        <f>IF($A11="","",ROUND(SUMIF(Beteiligungen!$B$2:$B$41,$A11,Beteiligungen!$H$2:$H$41),2))</f>
        <v/>
      </c>
      <c r="E11" s="26" t="str">
        <f>IF($A11="","",ROUND(SUMIF(Beteiligungen!$B$2:$B$41,$A11,Beteiligungen!$I$2:$I$41),2))</f>
        <v/>
      </c>
      <c r="F11" s="26" t="str">
        <f>IF($A11="","",ROUND(SUMIF(Beteiligungen!$B$2:$B$41,$A11,Beteiligungen!$J$2:$J$41),2))</f>
        <v/>
      </c>
      <c r="G11" s="26" t="str">
        <f>IF($A11="","",ROUND($E11-$F11,2))</f>
        <v/>
      </c>
      <c r="H11" s="27" t="str">
        <f>IF($A11="","",IF($C$17&gt;0,ROUND($C11/$C$17,4),""))</f>
        <v/>
      </c>
      <c r="I11" s="23"/>
    </row>
    <row r="12" spans="1:9" x14ac:dyDescent="0.25">
      <c r="A12" s="23"/>
      <c r="B12" s="34" t="str">
        <f>IF($A12="","",COUNTIF(Beteiligungen!$B$2:$B$41,$A12))</f>
        <v/>
      </c>
      <c r="C12" s="26" t="str">
        <f>IF($A12="","",ROUND(SUMIF(Beteiligungen!$B$2:$B$41,$A12,Beteiligungen!$F$2:$F$41),2))</f>
        <v/>
      </c>
      <c r="D12" s="26" t="str">
        <f>IF($A12="","",ROUND(SUMIF(Beteiligungen!$B$2:$B$41,$A12,Beteiligungen!$H$2:$H$41),2))</f>
        <v/>
      </c>
      <c r="E12" s="26" t="str">
        <f>IF($A12="","",ROUND(SUMIF(Beteiligungen!$B$2:$B$41,$A12,Beteiligungen!$I$2:$I$41),2))</f>
        <v/>
      </c>
      <c r="F12" s="26" t="str">
        <f>IF($A12="","",ROUND(SUMIF(Beteiligungen!$B$2:$B$41,$A12,Beteiligungen!$J$2:$J$41),2))</f>
        <v/>
      </c>
      <c r="G12" s="26" t="str">
        <f>IF($A12="","",ROUND($E12-$F12,2))</f>
        <v/>
      </c>
      <c r="H12" s="27" t="str">
        <f>IF($A12="","",IF($C$17&gt;0,ROUND($C12/$C$17,4),""))</f>
        <v/>
      </c>
      <c r="I12" s="23"/>
    </row>
    <row r="13" spans="1:9" x14ac:dyDescent="0.25">
      <c r="A13" s="23"/>
      <c r="B13" s="34" t="str">
        <f>IF($A13="","",COUNTIF(Beteiligungen!$B$2:$B$41,$A13))</f>
        <v/>
      </c>
      <c r="C13" s="26" t="str">
        <f>IF($A13="","",ROUND(SUMIF(Beteiligungen!$B$2:$B$41,$A13,Beteiligungen!$F$2:$F$41),2))</f>
        <v/>
      </c>
      <c r="D13" s="26" t="str">
        <f>IF($A13="","",ROUND(SUMIF(Beteiligungen!$B$2:$B$41,$A13,Beteiligungen!$H$2:$H$41),2))</f>
        <v/>
      </c>
      <c r="E13" s="26" t="str">
        <f>IF($A13="","",ROUND(SUMIF(Beteiligungen!$B$2:$B$41,$A13,Beteiligungen!$I$2:$I$41),2))</f>
        <v/>
      </c>
      <c r="F13" s="26" t="str">
        <f>IF($A13="","",ROUND(SUMIF(Beteiligungen!$B$2:$B$41,$A13,Beteiligungen!$J$2:$J$41),2))</f>
        <v/>
      </c>
      <c r="G13" s="26" t="str">
        <f>IF($A13="","",ROUND($E13-$F13,2))</f>
        <v/>
      </c>
      <c r="H13" s="27" t="str">
        <f>IF($A13="","",IF($C$17&gt;0,ROUND($C13/$C$17,4),""))</f>
        <v/>
      </c>
      <c r="I13" s="23"/>
    </row>
    <row r="14" spans="1:9" x14ac:dyDescent="0.25">
      <c r="A14" s="23"/>
      <c r="B14" s="34" t="str">
        <f>IF($A14="","",COUNTIF(Beteiligungen!$B$2:$B$41,$A14))</f>
        <v/>
      </c>
      <c r="C14" s="26" t="str">
        <f>IF($A14="","",ROUND(SUMIF(Beteiligungen!$B$2:$B$41,$A14,Beteiligungen!$F$2:$F$41),2))</f>
        <v/>
      </c>
      <c r="D14" s="26" t="str">
        <f>IF($A14="","",ROUND(SUMIF(Beteiligungen!$B$2:$B$41,$A14,Beteiligungen!$H$2:$H$41),2))</f>
        <v/>
      </c>
      <c r="E14" s="26" t="str">
        <f>IF($A14="","",ROUND(SUMIF(Beteiligungen!$B$2:$B$41,$A14,Beteiligungen!$I$2:$I$41),2))</f>
        <v/>
      </c>
      <c r="F14" s="26" t="str">
        <f>IF($A14="","",ROUND(SUMIF(Beteiligungen!$B$2:$B$41,$A14,Beteiligungen!$J$2:$J$41),2))</f>
        <v/>
      </c>
      <c r="G14" s="26" t="str">
        <f>IF($A14="","",ROUND($E14-$F14,2))</f>
        <v/>
      </c>
      <c r="H14" s="27" t="str">
        <f>IF($A14="","",IF($C$17&gt;0,ROUND($C14/$C$17,4),""))</f>
        <v/>
      </c>
      <c r="I14" s="23"/>
    </row>
    <row r="15" spans="1:9" x14ac:dyDescent="0.25">
      <c r="A15" s="23"/>
      <c r="B15" s="34" t="str">
        <f>IF($A15="","",COUNTIF(Beteiligungen!$B$2:$B$41,$A15))</f>
        <v/>
      </c>
      <c r="C15" s="26" t="str">
        <f>IF($A15="","",ROUND(SUMIF(Beteiligungen!$B$2:$B$41,$A15,Beteiligungen!$F$2:$F$41),2))</f>
        <v/>
      </c>
      <c r="D15" s="26" t="str">
        <f>IF($A15="","",ROUND(SUMIF(Beteiligungen!$B$2:$B$41,$A15,Beteiligungen!$H$2:$H$41),2))</f>
        <v/>
      </c>
      <c r="E15" s="26" t="str">
        <f>IF($A15="","",ROUND(SUMIF(Beteiligungen!$B$2:$B$41,$A15,Beteiligungen!$I$2:$I$41),2))</f>
        <v/>
      </c>
      <c r="F15" s="26" t="str">
        <f>IF($A15="","",ROUND(SUMIF(Beteiligungen!$B$2:$B$41,$A15,Beteiligungen!$J$2:$J$41),2))</f>
        <v/>
      </c>
      <c r="G15" s="26" t="str">
        <f>IF($A15="","",ROUND($E15-$F15,2))</f>
        <v/>
      </c>
      <c r="H15" s="27" t="str">
        <f>IF($A15="","",IF($C$17&gt;0,ROUND($C15/$C$17,4),""))</f>
        <v/>
      </c>
      <c r="I15" s="23"/>
    </row>
    <row r="17" spans="1:7" x14ac:dyDescent="0.25">
      <c r="A17" s="6" t="s">
        <v>65</v>
      </c>
      <c r="C17" s="29">
        <f>SUM(C$2:C$15)</f>
        <v>53455</v>
      </c>
      <c r="D17" s="29">
        <f>SUM(D$2:D$15)</f>
        <v>3348</v>
      </c>
      <c r="E17" s="29">
        <f>SUM(E$2:E$15)</f>
        <v>56803</v>
      </c>
      <c r="F17" s="29">
        <f>SUM(F$2:F$15)</f>
        <v>7000</v>
      </c>
      <c r="G17" s="29">
        <f>SUM(G$2:G$15)</f>
        <v>49803</v>
      </c>
    </row>
    <row r="19" ht="34" customHeight="1" spans="1:8" x14ac:dyDescent="0.25">
      <c r="A19" s="7"/>
      <c r="B19" s="35" t="s">
        <v>99</v>
      </c>
      <c r="C19" s="35"/>
      <c r="D19" s="35"/>
      <c r="E19" s="35"/>
      <c r="F19" s="35"/>
      <c r="G19" s="35"/>
      <c r="H19" s="35"/>
    </row>
  </sheetData>
  <sheetProtection sheet="1" insertRows="0" deleteRows="0" sort="0" autoFilter="0"/>
  <autoFilter ref="A1:I1"/>
  <mergeCells count="1">
    <mergeCell ref="B19:H19"/>
  </mergeCells>
  <pageMargins left="0.6" right="0.4" top="0.6" bottom="0.6" header="0.3" footer="0.3"/>
  <pageSetup paperSize="9" orientation="landscape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Deckblatt</vt:lpstr>
      <vt:lpstr>Parameter</vt:lpstr>
      <vt:lpstr>Deals</vt:lpstr>
      <vt:lpstr>Beteiligungen</vt:lpstr>
      <vt:lpstr>Auszahlung je Person</vt:lpstr>
    </vt:vector>
  </TitlesOfParts>
  <Company>MyInvest Pro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MyInvest Pro</dc:creator>
  <dc:title>Teilungsschlüssel-Modell</dc:title>
  <dc:subject/>
  <dc:description/>
  <cp:keywords/>
  <cp:category/>
  <cp:lastModifiedBy>MyInvest Pro</cp:lastModifiedBy>
  <dcterms:created xsi:type="dcterms:W3CDTF">2026-08-16T00:00:00Z</dcterms:created>
  <dcterms:modified xsi:type="dcterms:W3CDTF">2026-08-16T00:00:00Z</dcterms:modified>
</cp:coreProperties>
</file>