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eckblatt" state="visible" r:id="rId4"/>
    <sheet sheetId="2" name="Parameter" state="visible" r:id="rId5"/>
    <sheet sheetId="3" name="Vorschüsse" state="visible" r:id="rId6"/>
    <sheet sheetId="4" name="Partnerübersicht" state="visible" r:id="rId7"/>
    <sheet sheetId="5" name="Rechtsrahmen" state="visible" r:id="rId8"/>
  </sheets>
  <definedNames>
    <definedName name="_xlnm.Print_Area" localSheetId="0">'Deckblatt'!$A1:$B19</definedName>
    <definedName name="_xlnm.Print_Area" localSheetId="1">'Parameter'!$A1:$C11</definedName>
    <definedName name="_xlnm.Print_Titles" localSheetId="1">'Parameter'!$1:$1</definedName>
    <definedName name="_xlnm.Print_Area" localSheetId="2">'Vorschüsse'!$A1:$U29</definedName>
    <definedName name="_xlnm.Print_Titles" localSheetId="2">'Vorschüsse'!$A:$B,'Vorschüsse'!$1:$1</definedName>
    <definedName name="_xlnm.Print_Area" localSheetId="3">'Partnerübersicht'!$A1:$J17</definedName>
    <definedName name="_xlnm.Print_Titles" localSheetId="3">'Partnerübersicht'!$1:$1</definedName>
    <definedName name="_xlnm.Print_Area" localSheetId="4">'Rechtsrahmen'!$A1:$C9</definedName>
    <definedName name="_xlnm.Print_Titles" localSheetId="4">'Rechtsrahmen'!$1:$1</definedName>
  </definedNames>
  <calcPr calcId="171027"/>
</workbook>
</file>

<file path=xl/sharedStrings.xml><?xml version="1.0" encoding="utf-8"?>
<sst xmlns="http://schemas.openxmlformats.org/spreadsheetml/2006/main" count="133" uniqueCount="110">
  <si>
    <t>Vorschuss- und Haftungsregister</t>
  </si>
  <si>
    <t>Je Partner: ausgezahlter Vorschuss, laufende Haftungszeit, offene Rückforderung und der erwartete Ausfall.</t>
  </si>
  <si>
    <t>Stand</t>
  </si>
  <si>
    <t>16.08.2026</t>
  </si>
  <si>
    <t>Version</t>
  </si>
  <si>
    <t>Herausgeber</t>
  </si>
  <si>
    <t>MyInvest Pro · myinvest-pro.de</t>
  </si>
  <si>
    <t>Annahmen</t>
  </si>
  <si>
    <t>Beispielbestand</t>
  </si>
  <si>
    <t>8 Vorschüsse an 4 Partner, 24 Zeilen vorbereitet</t>
  </si>
  <si>
    <t>Risikoannahmen</t>
  </si>
  <si>
    <t>8 % erwartete Stornoquote, höchstens 60 % der erwarteten Provision als Vorschuss</t>
  </si>
  <si>
    <t>Haftungszeit</t>
  </si>
  <si>
    <t>24 Monate ab Beurkundung — je Zeile überschreibbar</t>
  </si>
  <si>
    <t>Absichtliche Auffälligkeiten</t>
  </si>
  <si>
    <t>ein Vorschuss über der Grenze, ein Storno ohne Stornodatum und eine überfällige Rückforderung</t>
  </si>
  <si>
    <t>Offen im Beispiel</t>
  </si>
  <si>
    <t>4300,00 € Rückforderung, davon ein Fall überfällig</t>
  </si>
  <si>
    <t>Was die Mappe nicht ist</t>
  </si>
  <si>
    <t>keine Vorschussvereinbarung und keine Aussage darüber, ob eine Rückforderung im Einzelfall durchsetzbar ist</t>
  </si>
  <si>
    <t>Unverbindliche Arbeitshilfe. Ersetzt keine Rechts-, Steuer- oder Finanzberatung. Alle eingetragenen Zahlen sind Beispielwerte und keine Marktdaten — die Mappe rechnet mit den Werten, die Sie selbst eintragen. Stand: 16.08.2026 · Version 1.</t>
  </si>
  <si>
    <t>Parameter</t>
  </si>
  <si>
    <t>Wert</t>
  </si>
  <si>
    <t>Woher die Zahl kommt und was sie bewirkt</t>
  </si>
  <si>
    <t>Rahmen der Vorschussvergabe</t>
  </si>
  <si>
    <t>Stichtag dieser Betrachtung</t>
  </si>
  <si>
    <t>Bezugstag für Resthaftung und Fälligkeit. Bewusst kein TODAY().</t>
  </si>
  <si>
    <t>Haftungszeit in Monaten</t>
  </si>
  <si>
    <t>Der Vorgabewert für neue Zeilen. Die tatsächliche Haftungszeit steht je Vorschuss in Spalte G — sie kann vertraglich abweichen, und dann muss sie in der Zeile stehen und nicht hier.</t>
  </si>
  <si>
    <t>Zahlungsziel für Rückforderungen in Tagen</t>
  </si>
  <si>
    <t>Ab dem Stornodatum. Bestimmt, ab wann eine Rückforderung als überfällig gilt.</t>
  </si>
  <si>
    <t>Erwartete Stornoquote</t>
  </si>
  <si>
    <t>Aus der eigenen Historie. Sie bewertet nur den noch nicht verrechneten Teil eines Vorschusses — was bereits verrechnet ist, kann nicht mehr ausfallen.</t>
  </si>
  <si>
    <t>Höchster Vorschussanteil der erwarteten Provision</t>
  </si>
  <si>
    <t>Die Grenze, ab der die Prüfspalte anschlägt. Sie ist eine Hausentscheidung und gehört in die Vorschussvereinbarung — je höher der Anteil, desto größer der Betrag, der nach einem Storno zurückzuholen ist.</t>
  </si>
  <si>
    <t>Risikoquote je Partner — ab hier „beobachten"</t>
  </si>
  <si>
    <t>Offene Rückforderung plus erwarteter Ausfall, geteilt durch das Vorschussvolumen.</t>
  </si>
  <si>
    <t>Risikoquote je Partner — ab hier „begrenzen"</t>
  </si>
  <si>
    <t>Über dieser Grenze empfiehlt die Übersicht, kein weiteres Vorschussvolumen zu vergeben, bevor die offenen Beträge geklärt sind.</t>
  </si>
  <si>
    <t>Partner</t>
  </si>
  <si>
    <t>Projekt und Einheit</t>
  </si>
  <si>
    <t>Beurkundung am</t>
  </si>
  <si>
    <t>Provision netto</t>
  </si>
  <si>
    <t>Vorschuss ausgezahlt am</t>
  </si>
  <si>
    <t>Vorschussbetrag</t>
  </si>
  <si>
    <t>Vorschussanteil</t>
  </si>
  <si>
    <t>Haftung endet am</t>
  </si>
  <si>
    <t>Resttage in Haftung</t>
  </si>
  <si>
    <t>Bereits verrechnet</t>
  </si>
  <si>
    <t>Storniert</t>
  </si>
  <si>
    <t>Storno am</t>
  </si>
  <si>
    <t>Rückforderung</t>
  </si>
  <si>
    <t>Bereits zurückgeführt</t>
  </si>
  <si>
    <t>Offene Rückforderung</t>
  </si>
  <si>
    <t>Fällig am</t>
  </si>
  <si>
    <t>Fälligkeitsstatus</t>
  </si>
  <si>
    <t>Erwarteter Ausfall</t>
  </si>
  <si>
    <t>Prüfung</t>
  </si>
  <si>
    <t>Bemerkung</t>
  </si>
  <si>
    <t>A. Berger</t>
  </si>
  <si>
    <t>Wohnpark Beispielstraße · WE 02</t>
  </si>
  <si>
    <t>nein</t>
  </si>
  <si>
    <t/>
  </si>
  <si>
    <t>M. Sander</t>
  </si>
  <si>
    <t>Wohnpark Beispielstraße · WE 04</t>
  </si>
  <si>
    <t>K. Riedel</t>
  </si>
  <si>
    <t>Quartier Musterweg · WE 11</t>
  </si>
  <si>
    <t>Quartier Musterweg · WE 14</t>
  </si>
  <si>
    <t>Vorschussanteil prüfen</t>
  </si>
  <si>
    <t>T. Kranz</t>
  </si>
  <si>
    <t>Wohnpark Beispielstraße · WE 05</t>
  </si>
  <si>
    <t>ja</t>
  </si>
  <si>
    <t>Käufer ist von der Finanzierung zurückgetreten</t>
  </si>
  <si>
    <t>Quartier Musterweg · WE 07</t>
  </si>
  <si>
    <t>Wohnpark Beispielstraße · WE 01</t>
  </si>
  <si>
    <t>Quartier Musterweg · WE 09</t>
  </si>
  <si>
    <t>Stornomeldung liegt vor, Datum noch offen</t>
  </si>
  <si>
    <t>Summe</t>
  </si>
  <si>
    <t>Der erwartete Ausfall bewertet nur den noch nicht verrechneten Teil eines Vorschusses und lässt bereits stornierte Zeilen aus — dort ist die Rückforderung kein Erwartungswert mehr, sondern ein Betrag. Beide Spalten nebeneinander beantworten die Frage, die eine Vorschusskasse stellt: Was liegt draußen, und wie viel davon kommt voraussichtlich nicht zurück?</t>
  </si>
  <si>
    <t>Vorschüsse</t>
  </si>
  <si>
    <t>Vorschussvolumen</t>
  </si>
  <si>
    <t>davon noch in Haftung</t>
  </si>
  <si>
    <t>Noch nicht verrechnet</t>
  </si>
  <si>
    <t>Risikoquote</t>
  </si>
  <si>
    <t>Bewertung</t>
  </si>
  <si>
    <t>Vereinbarung und Bemerkung</t>
  </si>
  <si>
    <t>Alle Partner</t>
  </si>
  <si>
    <t>Die Risikoquote ist die Zahl, die vor der nächsten Vorschussentscheidung zählt: offene Rückforderung plus erwarteter Ausfall im Verhältnis zum ausgezahlten Volumen. Sie bewertet den Partner nicht — sie sagt, wie viel bei diesem Partner gerade offen ist, und das ist eine Tatsache und kein Urteil.</t>
  </si>
  <si>
    <t>Fundstelle</t>
  </si>
  <si>
    <t>Was dort steht</t>
  </si>
  <si>
    <t>Bedeutung für das Vorschussregister</t>
  </si>
  <si>
    <t>§ 87a Abs. 1 HGB</t>
  </si>
  <si>
    <t>Der Provisionsanspruch entsteht, sobald der Unternehmer das Geschäft ausgeführt hat.</t>
  </si>
  <si>
    <t>Ein Vorschuss ist deshalb keine vorgezogene Provision, sondern eine Zahlung auf einen Anspruch, den es noch nicht gibt. Er muss als solcher bezeichnet und abgerechnet werden.</t>
  </si>
  <si>
    <t>§ 87a Abs. 2 HGB</t>
  </si>
  <si>
    <t>Steht fest, dass der Kunde nicht leistet, entfällt der Anspruch; bereits Empfangenes ist zurückzugewähren.</t>
  </si>
  <si>
    <t>Das ist die gesetzliche Grundlage der Rückforderung — und der Grund, warum die Spalte „Storniert" das Register überhaupt trägt.</t>
  </si>
  <si>
    <t>§ 87a Abs. 3 HGB</t>
  </si>
  <si>
    <t>Der Anspruch bleibt bestehen, wenn der Unternehmer das Geschäft nicht ausführt und dies zu vertreten hat.</t>
  </si>
  <si>
    <t>Ein Storno, das der Bauträger selbst verursacht hat, rechtfertigt keine Rückforderung. Die Ursache gehört deshalb in die Bemerkung, nicht nur das Datum.</t>
  </si>
  <si>
    <t>§ 87a Abs. 5 HGB</t>
  </si>
  <si>
    <t>Von den Absätzen 2 bis 4 kann nicht zum Nachteil des Handelsvertreters abgewichen werden.</t>
  </si>
  <si>
    <t>Eine Vorschussvereinbarung, die pauschal jede Rückforderung erlaubt oder die Beweislast umdreht, ist gegenüber Handelsvertretern insoweit unwirksam — unabhängig davon, was unterschrieben wurde.</t>
  </si>
  <si>
    <t>§ 87c HGB</t>
  </si>
  <si>
    <t>Der Handelsvertreter kann Abrechnung und einen Buchauszug verlangen.</t>
  </si>
  <si>
    <t>Das Register ist die Vorbereitung darauf. Wer es führt, beantwortet eine Buchauszugsforderung aus der Datei; wer es nicht führt, rekonstruiert sie aus Kontoauszügen.</t>
  </si>
  <si>
    <t>§ 92 Abs. 4 HGB</t>
  </si>
  <si>
    <t>Für Versicherungsvertreter gilt: Der Anspruch entsteht erst, wenn der Versicherungsnehmer die Prämie gezahlt hat.</t>
  </si>
  <si>
    <t>Steht hier zur Abgrenzung: Diese Sonderregel gilt für Versicherungsvertreter und lässt sich nicht auf den Immobilienvertrieb übertragen.</t>
  </si>
  <si>
    <t>Dieses Blatt gibt Gesetzestext zusammengefasst wieder und bewertet keinen Einzelfall. Es steht in der Mappe, weil ein Vorschussregister ohne diesen Rahmen zu der Annahme verleitet, jede ausgezahlte Summe sei ohne Weiteres zurückholbar. Bei Handelsvertretern ist sie das nicht — und eine Vereinbarung, die das anders regelt, ändert daran nichts.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</si>
</sst>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DD.MM.YYYY"/>
    <numFmt numFmtId="165" formatCode="0.0 %"/>
    <numFmt numFmtId="166" formatCode="#,##0.00 €"/>
  </numFmts>
  <fonts count="8" x14ac:knownFonts="1">
    <font>
      <color theme="1"/>
      <family val="2"/>
      <scheme val="minor"/>
      <sz val="11"/>
      <name val="Calibri"/>
    </font>
    <font>
      <color rgb="FF18181B"/>
      <sz val="10"/>
      <name val="Arial"/>
    </font>
    <font>
      <b/>
      <color rgb="FF18181B"/>
      <sz val="20"/>
      <name val="Arial"/>
    </font>
    <font>
      <color rgb="FF6B6B74"/>
      <sz val="11"/>
      <name val="Arial"/>
    </font>
    <font>
      <b/>
      <color rgb="FF6B6B74"/>
      <sz val="10"/>
      <name val="Arial"/>
    </font>
    <font>
      <b/>
      <color rgb="FF18181B"/>
      <sz val="10"/>
      <name val="Arial"/>
    </font>
    <font>
      <color rgb="FF6B6B74"/>
      <sz val="9"/>
      <name val="Arial"/>
    </font>
    <font>
      <b/>
      <color rgb="FFB8461E"/>
      <sz val="10"/>
      <name val="Arial"/>
    </font>
  </fonts>
  <fills count="4">
    <fill>
      <patternFill patternType="none"/>
    </fill>
    <fill>
      <patternFill patternType="gray125"/>
    </fill>
    <fill>
      <patternFill patternType="solid">
        <fgColor rgb="FFFAF7F5"/>
      </patternFill>
    </fill>
    <fill>
      <patternFill patternType="solid">
        <fgColor rgb="FFFDF6F2"/>
      </patternFill>
    </fill>
  </fills>
  <borders count="3">
    <border>
      <left/>
      <right/>
      <top/>
      <bottom/>
      <diagonal/>
    </border>
    <border>
      <left/>
      <right/>
      <top/>
      <bottom style="medium">
        <color rgb="FFB8461E"/>
      </bottom>
      <diagonal/>
    </border>
    <border>
      <left/>
      <right/>
      <top style="thin">
        <color rgb="FFE4E4E8"/>
      </top>
      <bottom/>
      <diagonal/>
    </border>
  </borders>
  <cellStyleXfs count="1">
    <xf numFmtId="0" fontId="0" fillId="0" borderId="0"/>
  </cellStyleXfs>
  <cellXfs count="38">
    <xf numFmtId="0" fontId="0" fillId="0" borderId="0" xfId="0"/>
    <xf numFmtId="0" fontId="1" fillId="0" borderId="0" xfId="0" applyFont="1"/>
    <xf numFmtId="0" fontId="1" fillId="0" borderId="0" xfId="0" applyFont="1" applyAlignment="1">
      <alignment horizontal="left" vertical="top" wrapText="1"/>
    </xf>
    <xf numFmtId="0" fontId="2" fillId="0" borderId="0" xfId="0" applyFont="1"/>
    <xf numFmtId="0" fontId="3" fillId="0" borderId="0" xfId="0" applyFont="1"/>
    <xf numFmtId="0" fontId="4" fillId="0" borderId="0" xfId="0" applyFont="1"/>
    <xf numFmtId="0" fontId="5" fillId="0" borderId="0" xfId="0" applyFont="1"/>
    <xf numFmtId="0" fontId="1" fillId="0" borderId="0" xfId="0" applyFont="1" applyAlignment="1">
      <alignment vertical="top"/>
    </xf>
    <xf numFmtId="0" fontId="6" fillId="0" borderId="0" xfId="0" applyFont="1" applyAlignment="1">
      <alignment vertical="top" wrapText="1"/>
    </xf>
    <xf numFmtId="0" fontId="5" fillId="2" borderId="1" xfId="0" applyFont="1" applyFill="1" applyBorder="1" applyAlignment="1">
      <alignment vertical="center" wrapText="1"/>
    </xf>
    <xf numFmtId="0" fontId="7" fillId="2" borderId="2" xfId="0" applyFont="1" applyFill="1" applyBorder="1"/>
    <xf numFmtId="0" fontId="1" fillId="2" borderId="2" xfId="0" applyFont="1" applyFill="1" applyBorder="1"/>
    <xf numFmtId="164" fontId="1" fillId="3" borderId="0" xfId="0" applyNumberFormat="1" applyFont="1" applyFill="1" applyAlignment="1" applyProtection="1">
      <alignment vertical="top"/>
      <protection locked="0"/>
    </xf>
    <xf numFmtId="0" fontId="6" fillId="0" borderId="0" xfId="0" applyFont="1" applyAlignment="1">
      <alignment vertical="top" wrapText="1" indent="1"/>
    </xf>
    <xf numFmtId="3" fontId="1" fillId="3" borderId="0" xfId="0" applyNumberFormat="1" applyFont="1" applyFill="1" applyAlignment="1" applyProtection="1">
      <alignment horizontal="right" vertical="top" indent="1"/>
      <protection locked="0"/>
    </xf>
    <xf numFmtId="165" fontId="1" fillId="3" borderId="0" xfId="0" applyNumberFormat="1" applyFont="1" applyFill="1" applyAlignment="1" applyProtection="1">
      <alignment horizontal="right" vertical="top" indent="1"/>
      <protection locked="0"/>
    </xf>
    <xf numFmtId="164" fontId="1" fillId="0" borderId="0" xfId="0" applyNumberFormat="1" applyFont="1"/>
    <xf numFmtId="166" fontId="1" fillId="0" borderId="0" xfId="0" applyNumberFormat="1" applyFont="1"/>
    <xf numFmtId="3" fontId="1" fillId="0" borderId="0" xfId="0" applyNumberFormat="1" applyFont="1"/>
    <xf numFmtId="165" fontId="1" fillId="0" borderId="0" xfId="0" applyNumberFormat="1" applyFont="1"/>
    <xf numFmtId="164" fontId="5" fillId="2" borderId="1" xfId="0" applyNumberFormat="1" applyFont="1" applyFill="1" applyBorder="1" applyAlignment="1">
      <alignment vertical="center" wrapText="1"/>
    </xf>
    <xf numFmtId="166" fontId="5" fillId="2" borderId="1" xfId="0" applyNumberFormat="1" applyFont="1" applyFill="1" applyBorder="1" applyAlignment="1">
      <alignment vertical="center" wrapText="1"/>
    </xf>
    <xf numFmtId="3" fontId="5" fillId="2" borderId="1" xfId="0" applyNumberFormat="1" applyFont="1" applyFill="1" applyBorder="1" applyAlignment="1">
      <alignment vertical="center" wrapText="1"/>
    </xf>
    <xf numFmtId="165" fontId="5" fillId="2" borderId="1" xfId="0" applyNumberFormat="1" applyFont="1" applyFill="1" applyBorder="1" applyAlignment="1">
      <alignment vertical="center" wrapText="1"/>
    </xf>
    <xf numFmtId="0" fontId="1" fillId="3" borderId="0" xfId="0" applyFont="1" applyFill="1" applyAlignment="1" applyProtection="1">
      <alignment vertical="top" indent="1"/>
      <protection locked="0"/>
    </xf>
    <xf numFmtId="164" fontId="1" fillId="3" borderId="0" xfId="0" applyNumberFormat="1" applyFont="1" applyFill="1" applyAlignment="1" applyProtection="1">
      <alignment horizontal="right" vertical="top" indent="1"/>
      <protection locked="0"/>
    </xf>
    <xf numFmtId="166" fontId="1" fillId="3" borderId="0" xfId="0" applyNumberFormat="1" applyFont="1" applyFill="1" applyAlignment="1" applyProtection="1">
      <alignment horizontal="right" vertical="top" indent="1"/>
      <protection locked="0"/>
    </xf>
    <xf numFmtId="165" fontId="1" fillId="0" borderId="0" xfId="0" applyNumberFormat="1" applyFont="1" applyAlignment="1" applyProtection="1">
      <alignment horizontal="right" vertical="top" indent="1"/>
    </xf>
    <xf numFmtId="164" fontId="1" fillId="0" borderId="0" xfId="0" applyNumberFormat="1" applyFont="1" applyAlignment="1" applyProtection="1">
      <alignment horizontal="right" vertical="top" indent="1"/>
    </xf>
    <xf numFmtId="3" fontId="1" fillId="0" borderId="0" xfId="0" applyNumberFormat="1" applyFont="1" applyAlignment="1" applyProtection="1">
      <alignment horizontal="right" vertical="top" indent="1"/>
    </xf>
    <xf numFmtId="166" fontId="1" fillId="0" borderId="0" xfId="0" applyNumberFormat="1" applyFont="1" applyAlignment="1" applyProtection="1">
      <alignment horizontal="right" vertical="top" indent="1"/>
    </xf>
    <xf numFmtId="0" fontId="1" fillId="0" borderId="0" xfId="0" applyFont="1" applyAlignment="1" applyProtection="1">
      <alignment vertical="top" indent="2"/>
    </xf>
    <xf numFmtId="0" fontId="1" fillId="0" borderId="0" xfId="0" applyFont="1" applyAlignment="1" applyProtection="1">
      <alignment vertical="top" indent="1"/>
    </xf>
    <xf numFmtId="166" fontId="5" fillId="0" borderId="0" xfId="0" applyNumberFormat="1" applyFont="1" applyAlignment="1" applyProtection="1">
      <alignment horizontal="right" vertical="top" indent="1"/>
    </xf>
    <xf numFmtId="164" fontId="6" fillId="0" borderId="0" xfId="0" applyNumberFormat="1" applyFont="1" applyAlignment="1">
      <alignment vertical="top" wrapText="1" indent="1"/>
    </xf>
    <xf numFmtId="3" fontId="6" fillId="0" borderId="0" xfId="0" applyNumberFormat="1" applyFont="1" applyAlignment="1">
      <alignment vertical="top" wrapText="1" indent="1"/>
    </xf>
    <xf numFmtId="0" fontId="5" fillId="3" borderId="0" xfId="0" applyFont="1" applyFill="1" applyAlignment="1" applyProtection="1">
      <alignment vertical="top" indent="1"/>
      <protection locked="0"/>
    </xf>
    <xf numFmtId="0" fontId="1" fillId="3" borderId="0" xfId="0" applyFont="1" applyFill="1" applyAlignment="1" applyProtection="1">
      <alignment vertical="top" wrapText="1" inden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editAs="oneCell">
    <xdr:from>
      <xdr:col>0</xdr:col>
      <xdr:colOff>0</xdr:colOff>
      <xdr:row>0</xdr:row>
      <xdr:rowOff>0</xdr:rowOff>
    </xdr:from>
    <xdr:ext cx="1238250" cy="495300"/>
    <xdr:pic>
      <xdr:nvPicPr>
        <xdr:cNvPr id="1"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9"/>
  <sheetViews>
    <sheetView workbookViewId="0" showGridLines="0"/>
  </sheetViews>
  <sheetFormatPr defaultRowHeight="15" outlineLevelRow="0" outlineLevelCol="0" x14ac:dyDescent="55"/>
  <cols>
    <col min="1" max="1" width="24" style="1" customWidth="1"/>
    <col min="2" max="2" width="62" style="2" customWidth="1"/>
  </cols>
  <sheetData>
    <row r="1" ht="44" customHeight="1" x14ac:dyDescent="0.25"/>
    <row r="4" spans="1:1" x14ac:dyDescent="0.25">
      <c r="A4" s="3" t="s">
        <v>0</v>
      </c>
    </row>
    <row r="5" spans="1:1" x14ac:dyDescent="0.25">
      <c r="A5" s="4" t="s">
        <v>1</v>
      </c>
    </row>
    <row r="7" spans="1:2" x14ac:dyDescent="0.25">
      <c r="A7" s="5" t="s">
        <v>2</v>
      </c>
      <c r="B7" s="2" t="s">
        <v>3</v>
      </c>
    </row>
    <row r="8" spans="1:2" x14ac:dyDescent="0.25">
      <c r="A8" s="5" t="s">
        <v>4</v>
      </c>
      <c r="B8" s="2">
        <v>1</v>
      </c>
    </row>
    <row r="9" spans="1:2" x14ac:dyDescent="0.25">
      <c r="A9" s="5" t="s">
        <v>5</v>
      </c>
      <c r="B9" s="2" t="s">
        <v>6</v>
      </c>
    </row>
    <row r="11" spans="1:1" x14ac:dyDescent="0.25">
      <c r="A11" s="6" t="s">
        <v>7</v>
      </c>
    </row>
    <row r="12" ht="13" customHeight="1" spans="1:2" x14ac:dyDescent="0.25">
      <c r="A12" s="7" t="s">
        <v>8</v>
      </c>
      <c r="B12" s="2" t="s">
        <v>9</v>
      </c>
    </row>
    <row r="13" ht="23.5" customHeight="1" spans="1:2" x14ac:dyDescent="0.25">
      <c r="A13" s="7" t="s">
        <v>10</v>
      </c>
      <c r="B13" s="2" t="s">
        <v>11</v>
      </c>
    </row>
    <row r="14" ht="13" customHeight="1" spans="1:2" x14ac:dyDescent="0.25">
      <c r="A14" s="7" t="s">
        <v>12</v>
      </c>
      <c r="B14" s="2" t="s">
        <v>13</v>
      </c>
    </row>
    <row r="15" ht="23.5" customHeight="1" spans="1:2" x14ac:dyDescent="0.25">
      <c r="A15" s="7" t="s">
        <v>14</v>
      </c>
      <c r="B15" s="2" t="s">
        <v>15</v>
      </c>
    </row>
    <row r="16" ht="13" customHeight="1" spans="1:2" x14ac:dyDescent="0.25">
      <c r="A16" s="7" t="s">
        <v>16</v>
      </c>
      <c r="B16" s="2" t="s">
        <v>17</v>
      </c>
    </row>
    <row r="17" ht="23.5" customHeight="1" spans="1:2" x14ac:dyDescent="0.25">
      <c r="A17" s="7" t="s">
        <v>18</v>
      </c>
      <c r="B17" s="2" t="s">
        <v>19</v>
      </c>
    </row>
    <row r="19" ht="46" customHeight="1" spans="1:2" x14ac:dyDescent="0.25">
      <c r="A19" s="8" t="s">
        <v>20</v>
      </c>
      <c r="B19" s="8"/>
    </row>
  </sheetData>
  <sheetProtection sheet="1" insertRows="0" deleteRows="0" sort="0" autoFilter="0"/>
  <mergeCells count="1">
    <mergeCell ref="A19:B19"/>
  </mergeCells>
  <pageMargins left="0.6" right="0.4" top="0.6" bottom="0.6" header="0.3" footer="0.3"/>
  <pageSetup paperSize="9" orientation="portrait" horizontalDpi="4294967295" verticalDpi="4294967295" scale="100" fitToWidth="1" fitToHeight="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pane ySplit="1" topLeftCell="A2" activePane="bottomLeft" state="frozen"/>
      <selection pane="bottomLeft"/>
    </sheetView>
  </sheetViews>
  <sheetFormatPr defaultRowHeight="15" outlineLevelRow="0" outlineLevelCol="0" x14ac:dyDescent="55"/>
  <cols>
    <col min="1" max="1" width="46" style="1" customWidth="1"/>
    <col min="2" max="2" width="14" style="1" customWidth="1"/>
    <col min="3" max="3" width="76" style="1" customWidth="1"/>
  </cols>
  <sheetData>
    <row r="1" ht="22" customHeight="1" spans="1:3" x14ac:dyDescent="0.25">
      <c r="A1" s="9" t="s">
        <v>21</v>
      </c>
      <c r="B1" s="9" t="s">
        <v>22</v>
      </c>
      <c r="C1" s="9" t="s">
        <v>23</v>
      </c>
    </row>
    <row r="3" spans="1:3" x14ac:dyDescent="0.25">
      <c r="A3" s="10" t="s">
        <v>24</v>
      </c>
      <c r="B3" s="11"/>
      <c r="C3" s="11"/>
    </row>
    <row r="4" ht="13" customHeight="1" spans="1:3" x14ac:dyDescent="0.25">
      <c r="A4" s="7" t="s">
        <v>25</v>
      </c>
      <c r="B4" s="12">
        <v>46250</v>
      </c>
      <c r="C4" s="13" t="s">
        <v>26</v>
      </c>
    </row>
    <row r="5" ht="23.5" customHeight="1" spans="1:3" x14ac:dyDescent="0.25">
      <c r="A5" s="7" t="s">
        <v>27</v>
      </c>
      <c r="B5" s="14">
        <v>24</v>
      </c>
      <c r="C5" s="13" t="s">
        <v>28</v>
      </c>
    </row>
    <row r="6" ht="13" customHeight="1" spans="1:3" x14ac:dyDescent="0.25">
      <c r="A6" s="7" t="s">
        <v>29</v>
      </c>
      <c r="B6" s="14">
        <v>14</v>
      </c>
      <c r="C6" s="13" t="s">
        <v>30</v>
      </c>
    </row>
    <row r="7" spans="1:3" x14ac:dyDescent="0.25">
      <c r="A7" s="10" t="s">
        <v>10</v>
      </c>
      <c r="B7" s="11"/>
      <c r="C7" s="11"/>
    </row>
    <row r="8" ht="23.5" customHeight="1" spans="1:3" x14ac:dyDescent="0.25">
      <c r="A8" s="7" t="s">
        <v>31</v>
      </c>
      <c r="B8" s="15">
        <v>0.08</v>
      </c>
      <c r="C8" s="13" t="s">
        <v>32</v>
      </c>
    </row>
    <row r="9" ht="34" customHeight="1" spans="1:3" x14ac:dyDescent="0.25">
      <c r="A9" s="7" t="s">
        <v>33</v>
      </c>
      <c r="B9" s="15">
        <v>0.6</v>
      </c>
      <c r="C9" s="13" t="s">
        <v>34</v>
      </c>
    </row>
    <row r="10" ht="13" customHeight="1" spans="1:3" x14ac:dyDescent="0.25">
      <c r="A10" s="7" t="s">
        <v>35</v>
      </c>
      <c r="B10" s="15">
        <v>0.1</v>
      </c>
      <c r="C10" s="13" t="s">
        <v>36</v>
      </c>
    </row>
    <row r="11" ht="23.5" customHeight="1" spans="1:3" x14ac:dyDescent="0.25">
      <c r="A11" s="7" t="s">
        <v>37</v>
      </c>
      <c r="B11" s="15">
        <v>0.25</v>
      </c>
      <c r="C11" s="13" t="s">
        <v>38</v>
      </c>
    </row>
  </sheetData>
  <sheetProtection sheet="1" insertRows="0" deleteRows="0" sort="0" autoFilter="0"/>
  <autoFilter ref="A1:C1"/>
  <dataValidations count="4">
    <dataValidation type="decimal" allowBlank="1" showErrorMessage="1" errorTitle="Wert außerhalb des Bereichs" error="Zulässig sind Werte zwischen 0 und 1." sqref="B10:B11">
      <formula1>0</formula1>
      <formula2>1</formula2>
    </dataValidation>
    <dataValidation type="decimal" allowBlank="1" showErrorMessage="1" errorTitle="Wert außerhalb des Bereichs" error="Zulässig sind Werte zwischen 0 und 120." sqref="B5">
      <formula1>0</formula1>
      <formula2>120</formula2>
    </dataValidation>
    <dataValidation type="decimal" allowBlank="1" showErrorMessage="1" errorTitle="Wert außerhalb des Bereichs" error="Zulässig sind Werte zwischen 0 und 180." sqref="B6">
      <formula1>0</formula1>
      <formula2>180</formula2>
    </dataValidation>
    <dataValidation type="decimal" allowBlank="1" showErrorMessage="1" errorTitle="Wert außerhalb des Bereichs" error="Zulässig sind Werte zwischen 0 und 1." sqref="B8:B11">
      <formula1>0</formula1>
      <formula2>1</formula2>
    </dataValidation>
  </dataValidations>
  <pageMargins left="0.6" right="0.4" top="0.6" bottom="0.6" header="0.3" footer="0.3"/>
  <pageSetup paperSize="9" orientation="portrait" horizontalDpi="4294967295" verticalDpi="4294967295" scale="100" fitToWidth="1" fitToHeigh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pane ySplit="1" topLeftCell="A2" activePane="bottomLeft" state="frozen"/>
      <selection pane="bottomLeft"/>
    </sheetView>
  </sheetViews>
  <sheetFormatPr defaultRowHeight="15" outlineLevelRow="0" outlineLevelCol="0" x14ac:dyDescent="55"/>
  <cols>
    <col min="1" max="1" width="16" style="1" customWidth="1"/>
    <col min="2" max="2" width="34" style="1" customWidth="1"/>
    <col min="3" max="3" width="14" style="16" customWidth="1"/>
    <col min="4" max="4" width="15" style="17" customWidth="1"/>
    <col min="5" max="5" width="14" style="16" customWidth="1"/>
    <col min="6" max="6" width="17" style="17" customWidth="1"/>
    <col min="7" max="7" width="12" style="18" customWidth="1"/>
    <col min="8" max="8" width="16" style="19" customWidth="1"/>
    <col min="9" max="9" width="14" style="16" customWidth="1"/>
    <col min="10" max="10" width="12" style="18" customWidth="1"/>
    <col min="11" max="11" width="13" style="17" customWidth="1"/>
    <col min="12" max="12" width="11" style="1" customWidth="1"/>
    <col min="13" max="13" width="13" style="16" customWidth="1"/>
    <col min="14" max="16" width="14" style="17" customWidth="1"/>
    <col min="17" max="17" width="13" style="16" customWidth="1"/>
    <col min="18" max="18" width="16" style="1" customWidth="1"/>
    <col min="19" max="19" width="14" style="17" customWidth="1"/>
    <col min="20" max="20" width="26" style="1" customWidth="1"/>
    <col min="21" max="21" width="40" style="1" customWidth="1"/>
  </cols>
  <sheetData>
    <row r="1" ht="44" customHeight="1" spans="1:21" x14ac:dyDescent="0.25">
      <c r="A1" s="9" t="s">
        <v>39</v>
      </c>
      <c r="B1" s="9" t="s">
        <v>40</v>
      </c>
      <c r="C1" s="20" t="s">
        <v>41</v>
      </c>
      <c r="D1" s="21" t="s">
        <v>42</v>
      </c>
      <c r="E1" s="20" t="s">
        <v>43</v>
      </c>
      <c r="F1" s="21" t="s">
        <v>44</v>
      </c>
      <c r="G1" s="22" t="s">
        <v>27</v>
      </c>
      <c r="H1" s="23" t="s">
        <v>45</v>
      </c>
      <c r="I1" s="20" t="s">
        <v>46</v>
      </c>
      <c r="J1" s="22" t="s">
        <v>47</v>
      </c>
      <c r="K1" s="21" t="s">
        <v>48</v>
      </c>
      <c r="L1" s="9" t="s">
        <v>49</v>
      </c>
      <c r="M1" s="20" t="s">
        <v>50</v>
      </c>
      <c r="N1" s="21" t="s">
        <v>51</v>
      </c>
      <c r="O1" s="21" t="s">
        <v>52</v>
      </c>
      <c r="P1" s="21" t="s">
        <v>53</v>
      </c>
      <c r="Q1" s="20" t="s">
        <v>54</v>
      </c>
      <c r="R1" s="9" t="s">
        <v>55</v>
      </c>
      <c r="S1" s="21" t="s">
        <v>56</v>
      </c>
      <c r="T1" s="9" t="s">
        <v>57</v>
      </c>
      <c r="U1" s="9" t="s">
        <v>58</v>
      </c>
    </row>
    <row r="2" spans="1:21" x14ac:dyDescent="0.25">
      <c r="A2" s="24" t="s">
        <v>59</v>
      </c>
      <c r="B2" s="24" t="s">
        <v>60</v>
      </c>
      <c r="C2" s="25">
        <v>46191</v>
      </c>
      <c r="D2" s="26">
        <v>7002</v>
      </c>
      <c r="E2" s="25">
        <v>46198</v>
      </c>
      <c r="F2" s="26">
        <v>4000</v>
      </c>
      <c r="G2" s="14">
        <v>24</v>
      </c>
      <c r="H2" s="27">
        <f>IF(OR($D2="",$D2=0,$F2=""),"",ROUND($F2/$D2,4))</f>
        <v>0.5713</v>
      </c>
      <c r="I2" s="28">
        <f>IF(OR($C2="",$G2=""),"",EDATE($C2,$G2))</f>
        <v>46922</v>
      </c>
      <c r="J2" s="29">
        <f>IF($I2="","",MAX(0,$I2-Parameter!$B$4))</f>
        <v>672</v>
      </c>
      <c r="K2" s="26">
        <v>4000</v>
      </c>
      <c r="L2" s="24" t="s">
        <v>61</v>
      </c>
      <c r="M2" s="25"/>
      <c r="N2" s="30">
        <f>IF($F2="","",IF($L2="ja",MAX(0,ROUND($F2-$K2,2)),0))</f>
        <v>0</v>
      </c>
      <c r="O2" s="26">
        <v>0</v>
      </c>
      <c r="P2" s="30">
        <f>IF($N2="","",MAX(0,ROUND($N2-$O2,2)))</f>
        <v>0</v>
      </c>
      <c r="Q2" s="28" t="str">
        <f>IF(OR($L2&lt;&gt;"ja",$M2=""),"",$M2+Parameter!$B$6)</f>
        <v/>
      </c>
      <c r="R2" s="31" t="str">
        <f>IF(OR($P2="",$P2&lt;=0),"",IF(AND($Q2&lt;&gt;"",Parameter!$B$4&gt;$Q2),"überfällig","läuft"))</f>
        <v/>
      </c>
      <c r="S2" s="30">
        <f>IF(OR($F2="",$L2="ja"),"",ROUND(MAX(0,$F2-$K2)*Parameter!$B$8,2))</f>
        <v>0</v>
      </c>
      <c r="T2" s="32" t="str">
        <f>IF($A2="","",IF($H2="","Provisionsanspruch fehlt",IF($H2&gt;Parameter!$B$9,"über der Vorschussgrenze",IF(AND($L2="ja",$M2=""),"Stornodatum fehlt","vollständig"))))</f>
        <v>vollständig</v>
      </c>
      <c r="U2" s="24" t="s">
        <v>62</v>
      </c>
    </row>
    <row r="3" spans="1:21" x14ac:dyDescent="0.25">
      <c r="A3" s="24" t="s">
        <v>63</v>
      </c>
      <c r="B3" s="24" t="s">
        <v>64</v>
      </c>
      <c r="C3" s="25">
        <v>46212</v>
      </c>
      <c r="D3" s="26">
        <v>8960</v>
      </c>
      <c r="E3" s="25">
        <v>46218</v>
      </c>
      <c r="F3" s="26">
        <v>5000</v>
      </c>
      <c r="G3" s="14">
        <v>24</v>
      </c>
      <c r="H3" s="27">
        <f>IF(OR($D3="",$D3=0,$F3=""),"",ROUND($F3/$D3,4))</f>
        <v>0.558</v>
      </c>
      <c r="I3" s="28">
        <f>IF(OR($C3="",$G3=""),"",EDATE($C3,$G3))</f>
        <v>46943</v>
      </c>
      <c r="J3" s="29">
        <f>IF($I3="","",MAX(0,$I3-Parameter!$B$4))</f>
        <v>693</v>
      </c>
      <c r="K3" s="26">
        <v>2000</v>
      </c>
      <c r="L3" s="24" t="s">
        <v>61</v>
      </c>
      <c r="M3" s="25"/>
      <c r="N3" s="30">
        <f>IF($F3="","",IF($L3="ja",MAX(0,ROUND($F3-$K3,2)),0))</f>
        <v>0</v>
      </c>
      <c r="O3" s="26">
        <v>0</v>
      </c>
      <c r="P3" s="30">
        <f>IF($N3="","",MAX(0,ROUND($N3-$O3,2)))</f>
        <v>0</v>
      </c>
      <c r="Q3" s="28" t="str">
        <f>IF(OR($L3&lt;&gt;"ja",$M3=""),"",$M3+Parameter!$B$6)</f>
        <v/>
      </c>
      <c r="R3" s="31" t="str">
        <f>IF(OR($P3="",$P3&lt;=0),"",IF(AND($Q3&lt;&gt;"",Parameter!$B$4&gt;$Q3),"überfällig","läuft"))</f>
        <v/>
      </c>
      <c r="S3" s="30">
        <f>IF(OR($F3="",$L3="ja"),"",ROUND(MAX(0,$F3-$K3)*Parameter!$B$8,2))</f>
        <v>240</v>
      </c>
      <c r="T3" s="32" t="str">
        <f>IF($A3="","",IF($H3="","Provisionsanspruch fehlt",IF($H3&gt;Parameter!$B$9,"über der Vorschussgrenze",IF(AND($L3="ja",$M3=""),"Stornodatum fehlt","vollständig"))))</f>
        <v>vollständig</v>
      </c>
      <c r="U3" s="24" t="s">
        <v>62</v>
      </c>
    </row>
    <row r="4" spans="1:21" x14ac:dyDescent="0.25">
      <c r="A4" s="24" t="s">
        <v>65</v>
      </c>
      <c r="B4" s="24" t="s">
        <v>66</v>
      </c>
      <c r="C4" s="25">
        <v>46231</v>
      </c>
      <c r="D4" s="26">
        <v>6247.5</v>
      </c>
      <c r="E4" s="25">
        <v>46237</v>
      </c>
      <c r="F4" s="26">
        <v>3600</v>
      </c>
      <c r="G4" s="14">
        <v>24</v>
      </c>
      <c r="H4" s="27">
        <f>IF(OR($D4="",$D4=0,$F4=""),"",ROUND($F4/$D4,4))</f>
        <v>0.5762</v>
      </c>
      <c r="I4" s="28">
        <f>IF(OR($C4="",$G4=""),"",EDATE($C4,$G4))</f>
        <v>46962</v>
      </c>
      <c r="J4" s="29">
        <f>IF($I4="","",MAX(0,$I4-Parameter!$B$4))</f>
        <v>712</v>
      </c>
      <c r="K4" s="26">
        <v>0</v>
      </c>
      <c r="L4" s="24" t="s">
        <v>61</v>
      </c>
      <c r="M4" s="25"/>
      <c r="N4" s="30">
        <f>IF($F4="","",IF($L4="ja",MAX(0,ROUND($F4-$K4,2)),0))</f>
        <v>0</v>
      </c>
      <c r="O4" s="26">
        <v>0</v>
      </c>
      <c r="P4" s="30">
        <f>IF($N4="","",MAX(0,ROUND($N4-$O4,2)))</f>
        <v>0</v>
      </c>
      <c r="Q4" s="28" t="str">
        <f>IF(OR($L4&lt;&gt;"ja",$M4=""),"",$M4+Parameter!$B$6)</f>
        <v/>
      </c>
      <c r="R4" s="31" t="str">
        <f>IF(OR($P4="",$P4&lt;=0),"",IF(AND($Q4&lt;&gt;"",Parameter!$B$4&gt;$Q4),"überfällig","läuft"))</f>
        <v/>
      </c>
      <c r="S4" s="30">
        <f>IF(OR($F4="",$L4="ja"),"",ROUND(MAX(0,$F4-$K4)*Parameter!$B$8,2))</f>
        <v>288</v>
      </c>
      <c r="T4" s="32" t="str">
        <f>IF($A4="","",IF($H4="","Provisionsanspruch fehlt",IF($H4&gt;Parameter!$B$9,"über der Vorschussgrenze",IF(AND($L4="ja",$M4=""),"Stornodatum fehlt","vollständig"))))</f>
        <v>vollständig</v>
      </c>
      <c r="U4" s="24" t="s">
        <v>62</v>
      </c>
    </row>
    <row r="5" spans="1:21" x14ac:dyDescent="0.25">
      <c r="A5" s="24" t="s">
        <v>65</v>
      </c>
      <c r="B5" s="24" t="s">
        <v>67</v>
      </c>
      <c r="C5" s="25">
        <v>46240</v>
      </c>
      <c r="D5" s="26">
        <v>8300</v>
      </c>
      <c r="E5" s="25">
        <v>46244</v>
      </c>
      <c r="F5" s="26">
        <v>6000</v>
      </c>
      <c r="G5" s="14">
        <v>24</v>
      </c>
      <c r="H5" s="27">
        <f>IF(OR($D5="",$D5=0,$F5=""),"",ROUND($F5/$D5,4))</f>
        <v>0.7229</v>
      </c>
      <c r="I5" s="28">
        <f>IF(OR($C5="",$G5=""),"",EDATE($C5,$G5))</f>
        <v>46971</v>
      </c>
      <c r="J5" s="29">
        <f>IF($I5="","",MAX(0,$I5-Parameter!$B$4))</f>
        <v>721</v>
      </c>
      <c r="K5" s="26">
        <v>0</v>
      </c>
      <c r="L5" s="24" t="s">
        <v>61</v>
      </c>
      <c r="M5" s="25"/>
      <c r="N5" s="30">
        <f>IF($F5="","",IF($L5="ja",MAX(0,ROUND($F5-$K5,2)),0))</f>
        <v>0</v>
      </c>
      <c r="O5" s="26">
        <v>0</v>
      </c>
      <c r="P5" s="30">
        <f>IF($N5="","",MAX(0,ROUND($N5-$O5,2)))</f>
        <v>0</v>
      </c>
      <c r="Q5" s="28" t="str">
        <f>IF(OR($L5&lt;&gt;"ja",$M5=""),"",$M5+Parameter!$B$6)</f>
        <v/>
      </c>
      <c r="R5" s="31" t="str">
        <f>IF(OR($P5="",$P5&lt;=0),"",IF(AND($Q5&lt;&gt;"",Parameter!$B$4&gt;$Q5),"überfällig","läuft"))</f>
        <v/>
      </c>
      <c r="S5" s="30">
        <f>IF(OR($F5="",$L5="ja"),"",ROUND(MAX(0,$F5-$K5)*Parameter!$B$8,2))</f>
        <v>480</v>
      </c>
      <c r="T5" s="32" t="str">
        <f>IF($A5="","",IF($H5="","Provisionsanspruch fehlt",IF($H5&gt;Parameter!$B$9,"über der Vorschussgrenze",IF(AND($L5="ja",$M5=""),"Stornodatum fehlt","vollständig"))))</f>
        <v>über der Vorschussgrenze</v>
      </c>
      <c r="U5" s="24" t="s">
        <v>68</v>
      </c>
    </row>
    <row r="6" spans="1:21" x14ac:dyDescent="0.25">
      <c r="A6" s="24" t="s">
        <v>69</v>
      </c>
      <c r="B6" s="24" t="s">
        <v>70</v>
      </c>
      <c r="C6" s="25">
        <v>46126</v>
      </c>
      <c r="D6" s="26">
        <v>5400</v>
      </c>
      <c r="E6" s="25">
        <v>46132</v>
      </c>
      <c r="F6" s="26">
        <v>3200</v>
      </c>
      <c r="G6" s="14">
        <v>24</v>
      </c>
      <c r="H6" s="27">
        <f>IF(OR($D6="",$D6=0,$F6=""),"",ROUND($F6/$D6,4))</f>
        <v>0.5926</v>
      </c>
      <c r="I6" s="28">
        <f>IF(OR($C6="",$G6=""),"",EDATE($C6,$G6))</f>
        <v>46857</v>
      </c>
      <c r="J6" s="29">
        <f>IF($I6="","",MAX(0,$I6-Parameter!$B$4))</f>
        <v>607</v>
      </c>
      <c r="K6" s="26">
        <v>800</v>
      </c>
      <c r="L6" s="24" t="s">
        <v>71</v>
      </c>
      <c r="M6" s="25">
        <v>46203</v>
      </c>
      <c r="N6" s="30">
        <f>IF($F6="","",IF($L6="ja",MAX(0,ROUND($F6-$K6,2)),0))</f>
        <v>2400</v>
      </c>
      <c r="O6" s="26">
        <v>1000</v>
      </c>
      <c r="P6" s="30">
        <f>IF($N6="","",MAX(0,ROUND($N6-$O6,2)))</f>
        <v>1400</v>
      </c>
      <c r="Q6" s="28">
        <f>IF(OR($L6&lt;&gt;"ja",$M6=""),"",$M6+Parameter!$B$6)</f>
        <v>46217</v>
      </c>
      <c r="R6" s="31" t="str">
        <f>IF(OR($P6="",$P6&lt;=0),"",IF(AND($Q6&lt;&gt;"",Parameter!$B$4&gt;$Q6),"überfällig","läuft"))</f>
        <v>überfällig</v>
      </c>
      <c r="S6" s="30" t="str">
        <f>IF(OR($F6="",$L6="ja"),"",ROUND(MAX(0,$F6-$K6)*Parameter!$B$8,2))</f>
        <v/>
      </c>
      <c r="T6" s="32" t="str">
        <f>IF($A6="","",IF($H6="","Provisionsanspruch fehlt",IF($H6&gt;Parameter!$B$9,"über der Vorschussgrenze",IF(AND($L6="ja",$M6=""),"Stornodatum fehlt","vollständig"))))</f>
        <v>vollständig</v>
      </c>
      <c r="U6" s="24" t="s">
        <v>72</v>
      </c>
    </row>
    <row r="7" spans="1:21" x14ac:dyDescent="0.25">
      <c r="A7" s="24" t="s">
        <v>63</v>
      </c>
      <c r="B7" s="24" t="s">
        <v>73</v>
      </c>
      <c r="C7" s="25">
        <v>46164</v>
      </c>
      <c r="D7" s="26">
        <v>6100</v>
      </c>
      <c r="E7" s="25">
        <v>46170</v>
      </c>
      <c r="F7" s="26">
        <v>3500</v>
      </c>
      <c r="G7" s="14">
        <v>24</v>
      </c>
      <c r="H7" s="27">
        <f>IF(OR($D7="",$D7=0,$F7=""),"",ROUND($F7/$D7,4))</f>
        <v>0.5738</v>
      </c>
      <c r="I7" s="28">
        <f>IF(OR($C7="",$G7=""),"",EDATE($C7,$G7))</f>
        <v>46895</v>
      </c>
      <c r="J7" s="29">
        <f>IF($I7="","",MAX(0,$I7-Parameter!$B$4))</f>
        <v>645</v>
      </c>
      <c r="K7" s="26">
        <v>3500</v>
      </c>
      <c r="L7" s="24" t="s">
        <v>61</v>
      </c>
      <c r="M7" s="25"/>
      <c r="N7" s="30">
        <f>IF($F7="","",IF($L7="ja",MAX(0,ROUND($F7-$K7,2)),0))</f>
        <v>0</v>
      </c>
      <c r="O7" s="26">
        <v>0</v>
      </c>
      <c r="P7" s="30">
        <f>IF($N7="","",MAX(0,ROUND($N7-$O7,2)))</f>
        <v>0</v>
      </c>
      <c r="Q7" s="28" t="str">
        <f>IF(OR($L7&lt;&gt;"ja",$M7=""),"",$M7+Parameter!$B$6)</f>
        <v/>
      </c>
      <c r="R7" s="31" t="str">
        <f>IF(OR($P7="",$P7&lt;=0),"",IF(AND($Q7&lt;&gt;"",Parameter!$B$4&gt;$Q7),"überfällig","läuft"))</f>
        <v/>
      </c>
      <c r="S7" s="30">
        <f>IF(OR($F7="",$L7="ja"),"",ROUND(MAX(0,$F7-$K7)*Parameter!$B$8,2))</f>
        <v>0</v>
      </c>
      <c r="T7" s="32" t="str">
        <f>IF($A7="","",IF($H7="","Provisionsanspruch fehlt",IF($H7&gt;Parameter!$B$9,"über der Vorschussgrenze",IF(AND($L7="ja",$M7=""),"Stornodatum fehlt","vollständig"))))</f>
        <v>vollständig</v>
      </c>
      <c r="U7" s="24" t="s">
        <v>62</v>
      </c>
    </row>
    <row r="8" spans="1:21" x14ac:dyDescent="0.25">
      <c r="A8" s="24" t="s">
        <v>59</v>
      </c>
      <c r="B8" s="24" t="s">
        <v>74</v>
      </c>
      <c r="C8" s="25">
        <v>46092</v>
      </c>
      <c r="D8" s="26">
        <v>6800</v>
      </c>
      <c r="E8" s="25">
        <v>46099</v>
      </c>
      <c r="F8" s="26">
        <v>4000</v>
      </c>
      <c r="G8" s="14">
        <v>24</v>
      </c>
      <c r="H8" s="27">
        <f>IF(OR($D8="",$D8=0,$F8=""),"",ROUND($F8/$D8,4))</f>
        <v>0.5882</v>
      </c>
      <c r="I8" s="28">
        <f>IF(OR($C8="",$G8=""),"",EDATE($C8,$G8))</f>
        <v>46823</v>
      </c>
      <c r="J8" s="29">
        <f>IF($I8="","",MAX(0,$I8-Parameter!$B$4))</f>
        <v>573</v>
      </c>
      <c r="K8" s="26">
        <v>4000</v>
      </c>
      <c r="L8" s="24" t="s">
        <v>61</v>
      </c>
      <c r="M8" s="25"/>
      <c r="N8" s="30">
        <f>IF($F8="","",IF($L8="ja",MAX(0,ROUND($F8-$K8,2)),0))</f>
        <v>0</v>
      </c>
      <c r="O8" s="26">
        <v>0</v>
      </c>
      <c r="P8" s="30">
        <f>IF($N8="","",MAX(0,ROUND($N8-$O8,2)))</f>
        <v>0</v>
      </c>
      <c r="Q8" s="28" t="str">
        <f>IF(OR($L8&lt;&gt;"ja",$M8=""),"",$M8+Parameter!$B$6)</f>
        <v/>
      </c>
      <c r="R8" s="31" t="str">
        <f>IF(OR($P8="",$P8&lt;=0),"",IF(AND($Q8&lt;&gt;"",Parameter!$B$4&gt;$Q8),"überfällig","läuft"))</f>
        <v/>
      </c>
      <c r="S8" s="30">
        <f>IF(OR($F8="",$L8="ja"),"",ROUND(MAX(0,$F8-$K8)*Parameter!$B$8,2))</f>
        <v>0</v>
      </c>
      <c r="T8" s="32" t="str">
        <f>IF($A8="","",IF($H8="","Provisionsanspruch fehlt",IF($H8&gt;Parameter!$B$9,"über der Vorschussgrenze",IF(AND($L8="ja",$M8=""),"Stornodatum fehlt","vollständig"))))</f>
        <v>vollständig</v>
      </c>
      <c r="U8" s="24" t="s">
        <v>62</v>
      </c>
    </row>
    <row r="9" spans="1:21" x14ac:dyDescent="0.25">
      <c r="A9" s="24" t="s">
        <v>69</v>
      </c>
      <c r="B9" s="24" t="s">
        <v>75</v>
      </c>
      <c r="C9" s="25">
        <v>46238</v>
      </c>
      <c r="D9" s="26">
        <v>4900</v>
      </c>
      <c r="E9" s="25">
        <v>46246</v>
      </c>
      <c r="F9" s="26">
        <v>2900</v>
      </c>
      <c r="G9" s="14">
        <v>24</v>
      </c>
      <c r="H9" s="27">
        <f>IF(OR($D9="",$D9=0,$F9=""),"",ROUND($F9/$D9,4))</f>
        <v>0.5918</v>
      </c>
      <c r="I9" s="28">
        <f>IF(OR($C9="",$G9=""),"",EDATE($C9,$G9))</f>
        <v>46969</v>
      </c>
      <c r="J9" s="29">
        <f>IF($I9="","",MAX(0,$I9-Parameter!$B$4))</f>
        <v>719</v>
      </c>
      <c r="K9" s="26">
        <v>0</v>
      </c>
      <c r="L9" s="24" t="s">
        <v>71</v>
      </c>
      <c r="M9" s="25"/>
      <c r="N9" s="30">
        <f>IF($F9="","",IF($L9="ja",MAX(0,ROUND($F9-$K9,2)),0))</f>
        <v>2900</v>
      </c>
      <c r="O9" s="26">
        <v>0</v>
      </c>
      <c r="P9" s="30">
        <f>IF($N9="","",MAX(0,ROUND($N9-$O9,2)))</f>
        <v>2900</v>
      </c>
      <c r="Q9" s="28" t="str">
        <f>IF(OR($L9&lt;&gt;"ja",$M9=""),"",$M9+Parameter!$B$6)</f>
        <v/>
      </c>
      <c r="R9" s="31" t="str">
        <f>IF(OR($P9="",$P9&lt;=0),"",IF(AND($Q9&lt;&gt;"",Parameter!$B$4&gt;$Q9),"überfällig","läuft"))</f>
        <v>läuft</v>
      </c>
      <c r="S9" s="30" t="str">
        <f>IF(OR($F9="",$L9="ja"),"",ROUND(MAX(0,$F9-$K9)*Parameter!$B$8,2))</f>
        <v/>
      </c>
      <c r="T9" s="32" t="str">
        <f>IF($A9="","",IF($H9="","Provisionsanspruch fehlt",IF($H9&gt;Parameter!$B$9,"über der Vorschussgrenze",IF(AND($L9="ja",$M9=""),"Stornodatum fehlt","vollständig"))))</f>
        <v>Stornodatum fehlt</v>
      </c>
      <c r="U9" s="24" t="s">
        <v>76</v>
      </c>
    </row>
    <row r="10" spans="1:21" x14ac:dyDescent="0.25">
      <c r="A10" s="24"/>
      <c r="B10" s="24"/>
      <c r="C10" s="25"/>
      <c r="D10" s="26"/>
      <c r="E10" s="25"/>
      <c r="F10" s="26"/>
      <c r="G10" s="14"/>
      <c r="H10" s="27" t="str">
        <f>IF(OR($D10="",$D10=0,$F10=""),"",ROUND($F10/$D10,4))</f>
        <v/>
      </c>
      <c r="I10" s="28" t="str">
        <f>IF(OR($C10="",$G10=""),"",EDATE($C10,$G10))</f>
        <v/>
      </c>
      <c r="J10" s="29" t="str">
        <f>IF($I10="","",MAX(0,$I10-Parameter!$B$4))</f>
        <v/>
      </c>
      <c r="K10" s="26"/>
      <c r="L10" s="24"/>
      <c r="M10" s="25"/>
      <c r="N10" s="30" t="str">
        <f>IF($F10="","",IF($L10="ja",MAX(0,ROUND($F10-$K10,2)),0))</f>
        <v/>
      </c>
      <c r="O10" s="26"/>
      <c r="P10" s="30" t="str">
        <f>IF($N10="","",MAX(0,ROUND($N10-$O10,2)))</f>
        <v/>
      </c>
      <c r="Q10" s="28" t="str">
        <f>IF(OR($L10&lt;&gt;"ja",$M10=""),"",$M10+Parameter!$B$6)</f>
        <v/>
      </c>
      <c r="R10" s="31" t="str">
        <f>IF(OR($P10="",$P10&lt;=0),"",IF(AND($Q10&lt;&gt;"",Parameter!$B$4&gt;$Q10),"überfällig","läuft"))</f>
        <v/>
      </c>
      <c r="S10" s="30" t="str">
        <f>IF(OR($F10="",$L10="ja"),"",ROUND(MAX(0,$F10-$K10)*Parameter!$B$8,2))</f>
        <v/>
      </c>
      <c r="T10" s="32" t="str">
        <f>IF($A10="","",IF($H10="","Provisionsanspruch fehlt",IF($H10&gt;Parameter!$B$9,"über der Vorschussgrenze",IF(AND($L10="ja",$M10=""),"Stornodatum fehlt","vollständig"))))</f>
        <v/>
      </c>
      <c r="U10" s="24"/>
    </row>
    <row r="11" spans="1:21" x14ac:dyDescent="0.25">
      <c r="A11" s="24"/>
      <c r="B11" s="24"/>
      <c r="C11" s="25"/>
      <c r="D11" s="26"/>
      <c r="E11" s="25"/>
      <c r="F11" s="26"/>
      <c r="G11" s="14"/>
      <c r="H11" s="27" t="str">
        <f>IF(OR($D11="",$D11=0,$F11=""),"",ROUND($F11/$D11,4))</f>
        <v/>
      </c>
      <c r="I11" s="28" t="str">
        <f>IF(OR($C11="",$G11=""),"",EDATE($C11,$G11))</f>
        <v/>
      </c>
      <c r="J11" s="29" t="str">
        <f>IF($I11="","",MAX(0,$I11-Parameter!$B$4))</f>
        <v/>
      </c>
      <c r="K11" s="26"/>
      <c r="L11" s="24"/>
      <c r="M11" s="25"/>
      <c r="N11" s="30" t="str">
        <f>IF($F11="","",IF($L11="ja",MAX(0,ROUND($F11-$K11,2)),0))</f>
        <v/>
      </c>
      <c r="O11" s="26"/>
      <c r="P11" s="30" t="str">
        <f>IF($N11="","",MAX(0,ROUND($N11-$O11,2)))</f>
        <v/>
      </c>
      <c r="Q11" s="28" t="str">
        <f>IF(OR($L11&lt;&gt;"ja",$M11=""),"",$M11+Parameter!$B$6)</f>
        <v/>
      </c>
      <c r="R11" s="31" t="str">
        <f>IF(OR($P11="",$P11&lt;=0),"",IF(AND($Q11&lt;&gt;"",Parameter!$B$4&gt;$Q11),"überfällig","läuft"))</f>
        <v/>
      </c>
      <c r="S11" s="30" t="str">
        <f>IF(OR($F11="",$L11="ja"),"",ROUND(MAX(0,$F11-$K11)*Parameter!$B$8,2))</f>
        <v/>
      </c>
      <c r="T11" s="32" t="str">
        <f>IF($A11="","",IF($H11="","Provisionsanspruch fehlt",IF($H11&gt;Parameter!$B$9,"über der Vorschussgrenze",IF(AND($L11="ja",$M11=""),"Stornodatum fehlt","vollständig"))))</f>
        <v/>
      </c>
      <c r="U11" s="24"/>
    </row>
    <row r="12" spans="1:21" x14ac:dyDescent="0.25">
      <c r="A12" s="24"/>
      <c r="B12" s="24"/>
      <c r="C12" s="25"/>
      <c r="D12" s="26"/>
      <c r="E12" s="25"/>
      <c r="F12" s="26"/>
      <c r="G12" s="14"/>
      <c r="H12" s="27" t="str">
        <f>IF(OR($D12="",$D12=0,$F12=""),"",ROUND($F12/$D12,4))</f>
        <v/>
      </c>
      <c r="I12" s="28" t="str">
        <f>IF(OR($C12="",$G12=""),"",EDATE($C12,$G12))</f>
        <v/>
      </c>
      <c r="J12" s="29" t="str">
        <f>IF($I12="","",MAX(0,$I12-Parameter!$B$4))</f>
        <v/>
      </c>
      <c r="K12" s="26"/>
      <c r="L12" s="24"/>
      <c r="M12" s="25"/>
      <c r="N12" s="30" t="str">
        <f>IF($F12="","",IF($L12="ja",MAX(0,ROUND($F12-$K12,2)),0))</f>
        <v/>
      </c>
      <c r="O12" s="26"/>
      <c r="P12" s="30" t="str">
        <f>IF($N12="","",MAX(0,ROUND($N12-$O12,2)))</f>
        <v/>
      </c>
      <c r="Q12" s="28" t="str">
        <f>IF(OR($L12&lt;&gt;"ja",$M12=""),"",$M12+Parameter!$B$6)</f>
        <v/>
      </c>
      <c r="R12" s="31" t="str">
        <f>IF(OR($P12="",$P12&lt;=0),"",IF(AND($Q12&lt;&gt;"",Parameter!$B$4&gt;$Q12),"überfällig","läuft"))</f>
        <v/>
      </c>
      <c r="S12" s="30" t="str">
        <f>IF(OR($F12="",$L12="ja"),"",ROUND(MAX(0,$F12-$K12)*Parameter!$B$8,2))</f>
        <v/>
      </c>
      <c r="T12" s="32" t="str">
        <f>IF($A12="","",IF($H12="","Provisionsanspruch fehlt",IF($H12&gt;Parameter!$B$9,"über der Vorschussgrenze",IF(AND($L12="ja",$M12=""),"Stornodatum fehlt","vollständig"))))</f>
        <v/>
      </c>
      <c r="U12" s="24"/>
    </row>
    <row r="13" spans="1:21" x14ac:dyDescent="0.25">
      <c r="A13" s="24"/>
      <c r="B13" s="24"/>
      <c r="C13" s="25"/>
      <c r="D13" s="26"/>
      <c r="E13" s="25"/>
      <c r="F13" s="26"/>
      <c r="G13" s="14"/>
      <c r="H13" s="27" t="str">
        <f>IF(OR($D13="",$D13=0,$F13=""),"",ROUND($F13/$D13,4))</f>
        <v/>
      </c>
      <c r="I13" s="28" t="str">
        <f>IF(OR($C13="",$G13=""),"",EDATE($C13,$G13))</f>
        <v/>
      </c>
      <c r="J13" s="29" t="str">
        <f>IF($I13="","",MAX(0,$I13-Parameter!$B$4))</f>
        <v/>
      </c>
      <c r="K13" s="26"/>
      <c r="L13" s="24"/>
      <c r="M13" s="25"/>
      <c r="N13" s="30" t="str">
        <f>IF($F13="","",IF($L13="ja",MAX(0,ROUND($F13-$K13,2)),0))</f>
        <v/>
      </c>
      <c r="O13" s="26"/>
      <c r="P13" s="30" t="str">
        <f>IF($N13="","",MAX(0,ROUND($N13-$O13,2)))</f>
        <v/>
      </c>
      <c r="Q13" s="28" t="str">
        <f>IF(OR($L13&lt;&gt;"ja",$M13=""),"",$M13+Parameter!$B$6)</f>
        <v/>
      </c>
      <c r="R13" s="31" t="str">
        <f>IF(OR($P13="",$P13&lt;=0),"",IF(AND($Q13&lt;&gt;"",Parameter!$B$4&gt;$Q13),"überfällig","läuft"))</f>
        <v/>
      </c>
      <c r="S13" s="30" t="str">
        <f>IF(OR($F13="",$L13="ja"),"",ROUND(MAX(0,$F13-$K13)*Parameter!$B$8,2))</f>
        <v/>
      </c>
      <c r="T13" s="32" t="str">
        <f>IF($A13="","",IF($H13="","Provisionsanspruch fehlt",IF($H13&gt;Parameter!$B$9,"über der Vorschussgrenze",IF(AND($L13="ja",$M13=""),"Stornodatum fehlt","vollständig"))))</f>
        <v/>
      </c>
      <c r="U13" s="24"/>
    </row>
    <row r="14" spans="1:21" x14ac:dyDescent="0.25">
      <c r="A14" s="24"/>
      <c r="B14" s="24"/>
      <c r="C14" s="25"/>
      <c r="D14" s="26"/>
      <c r="E14" s="25"/>
      <c r="F14" s="26"/>
      <c r="G14" s="14"/>
      <c r="H14" s="27" t="str">
        <f>IF(OR($D14="",$D14=0,$F14=""),"",ROUND($F14/$D14,4))</f>
        <v/>
      </c>
      <c r="I14" s="28" t="str">
        <f>IF(OR($C14="",$G14=""),"",EDATE($C14,$G14))</f>
        <v/>
      </c>
      <c r="J14" s="29" t="str">
        <f>IF($I14="","",MAX(0,$I14-Parameter!$B$4))</f>
        <v/>
      </c>
      <c r="K14" s="26"/>
      <c r="L14" s="24"/>
      <c r="M14" s="25"/>
      <c r="N14" s="30" t="str">
        <f>IF($F14="","",IF($L14="ja",MAX(0,ROUND($F14-$K14,2)),0))</f>
        <v/>
      </c>
      <c r="O14" s="26"/>
      <c r="P14" s="30" t="str">
        <f>IF($N14="","",MAX(0,ROUND($N14-$O14,2)))</f>
        <v/>
      </c>
      <c r="Q14" s="28" t="str">
        <f>IF(OR($L14&lt;&gt;"ja",$M14=""),"",$M14+Parameter!$B$6)</f>
        <v/>
      </c>
      <c r="R14" s="31" t="str">
        <f>IF(OR($P14="",$P14&lt;=0),"",IF(AND($Q14&lt;&gt;"",Parameter!$B$4&gt;$Q14),"überfällig","läuft"))</f>
        <v/>
      </c>
      <c r="S14" s="30" t="str">
        <f>IF(OR($F14="",$L14="ja"),"",ROUND(MAX(0,$F14-$K14)*Parameter!$B$8,2))</f>
        <v/>
      </c>
      <c r="T14" s="32" t="str">
        <f>IF($A14="","",IF($H14="","Provisionsanspruch fehlt",IF($H14&gt;Parameter!$B$9,"über der Vorschussgrenze",IF(AND($L14="ja",$M14=""),"Stornodatum fehlt","vollständig"))))</f>
        <v/>
      </c>
      <c r="U14" s="24"/>
    </row>
    <row r="15" spans="1:21" x14ac:dyDescent="0.25">
      <c r="A15" s="24"/>
      <c r="B15" s="24"/>
      <c r="C15" s="25"/>
      <c r="D15" s="26"/>
      <c r="E15" s="25"/>
      <c r="F15" s="26"/>
      <c r="G15" s="14"/>
      <c r="H15" s="27" t="str">
        <f>IF(OR($D15="",$D15=0,$F15=""),"",ROUND($F15/$D15,4))</f>
        <v/>
      </c>
      <c r="I15" s="28" t="str">
        <f>IF(OR($C15="",$G15=""),"",EDATE($C15,$G15))</f>
        <v/>
      </c>
      <c r="J15" s="29" t="str">
        <f>IF($I15="","",MAX(0,$I15-Parameter!$B$4))</f>
        <v/>
      </c>
      <c r="K15" s="26"/>
      <c r="L15" s="24"/>
      <c r="M15" s="25"/>
      <c r="N15" s="30" t="str">
        <f>IF($F15="","",IF($L15="ja",MAX(0,ROUND($F15-$K15,2)),0))</f>
        <v/>
      </c>
      <c r="O15" s="26"/>
      <c r="P15" s="30" t="str">
        <f>IF($N15="","",MAX(0,ROUND($N15-$O15,2)))</f>
        <v/>
      </c>
      <c r="Q15" s="28" t="str">
        <f>IF(OR($L15&lt;&gt;"ja",$M15=""),"",$M15+Parameter!$B$6)</f>
        <v/>
      </c>
      <c r="R15" s="31" t="str">
        <f>IF(OR($P15="",$P15&lt;=0),"",IF(AND($Q15&lt;&gt;"",Parameter!$B$4&gt;$Q15),"überfällig","läuft"))</f>
        <v/>
      </c>
      <c r="S15" s="30" t="str">
        <f>IF(OR($F15="",$L15="ja"),"",ROUND(MAX(0,$F15-$K15)*Parameter!$B$8,2))</f>
        <v/>
      </c>
      <c r="T15" s="32" t="str">
        <f>IF($A15="","",IF($H15="","Provisionsanspruch fehlt",IF($H15&gt;Parameter!$B$9,"über der Vorschussgrenze",IF(AND($L15="ja",$M15=""),"Stornodatum fehlt","vollständig"))))</f>
        <v/>
      </c>
      <c r="U15" s="24"/>
    </row>
    <row r="16" spans="1:21" x14ac:dyDescent="0.25">
      <c r="A16" s="24"/>
      <c r="B16" s="24"/>
      <c r="C16" s="25"/>
      <c r="D16" s="26"/>
      <c r="E16" s="25"/>
      <c r="F16" s="26"/>
      <c r="G16" s="14"/>
      <c r="H16" s="27" t="str">
        <f>IF(OR($D16="",$D16=0,$F16=""),"",ROUND($F16/$D16,4))</f>
        <v/>
      </c>
      <c r="I16" s="28" t="str">
        <f>IF(OR($C16="",$G16=""),"",EDATE($C16,$G16))</f>
        <v/>
      </c>
      <c r="J16" s="29" t="str">
        <f>IF($I16="","",MAX(0,$I16-Parameter!$B$4))</f>
        <v/>
      </c>
      <c r="K16" s="26"/>
      <c r="L16" s="24"/>
      <c r="M16" s="25"/>
      <c r="N16" s="30" t="str">
        <f>IF($F16="","",IF($L16="ja",MAX(0,ROUND($F16-$K16,2)),0))</f>
        <v/>
      </c>
      <c r="O16" s="26"/>
      <c r="P16" s="30" t="str">
        <f>IF($N16="","",MAX(0,ROUND($N16-$O16,2)))</f>
        <v/>
      </c>
      <c r="Q16" s="28" t="str">
        <f>IF(OR($L16&lt;&gt;"ja",$M16=""),"",$M16+Parameter!$B$6)</f>
        <v/>
      </c>
      <c r="R16" s="31" t="str">
        <f>IF(OR($P16="",$P16&lt;=0),"",IF(AND($Q16&lt;&gt;"",Parameter!$B$4&gt;$Q16),"überfällig","läuft"))</f>
        <v/>
      </c>
      <c r="S16" s="30" t="str">
        <f>IF(OR($F16="",$L16="ja"),"",ROUND(MAX(0,$F16-$K16)*Parameter!$B$8,2))</f>
        <v/>
      </c>
      <c r="T16" s="32" t="str">
        <f>IF($A16="","",IF($H16="","Provisionsanspruch fehlt",IF($H16&gt;Parameter!$B$9,"über der Vorschussgrenze",IF(AND($L16="ja",$M16=""),"Stornodatum fehlt","vollständig"))))</f>
        <v/>
      </c>
      <c r="U16" s="24"/>
    </row>
    <row r="17" spans="1:21" x14ac:dyDescent="0.25">
      <c r="A17" s="24"/>
      <c r="B17" s="24"/>
      <c r="C17" s="25"/>
      <c r="D17" s="26"/>
      <c r="E17" s="25"/>
      <c r="F17" s="26"/>
      <c r="G17" s="14"/>
      <c r="H17" s="27" t="str">
        <f>IF(OR($D17="",$D17=0,$F17=""),"",ROUND($F17/$D17,4))</f>
        <v/>
      </c>
      <c r="I17" s="28" t="str">
        <f>IF(OR($C17="",$G17=""),"",EDATE($C17,$G17))</f>
        <v/>
      </c>
      <c r="J17" s="29" t="str">
        <f>IF($I17="","",MAX(0,$I17-Parameter!$B$4))</f>
        <v/>
      </c>
      <c r="K17" s="26"/>
      <c r="L17" s="24"/>
      <c r="M17" s="25"/>
      <c r="N17" s="30" t="str">
        <f>IF($F17="","",IF($L17="ja",MAX(0,ROUND($F17-$K17,2)),0))</f>
        <v/>
      </c>
      <c r="O17" s="26"/>
      <c r="P17" s="30" t="str">
        <f>IF($N17="","",MAX(0,ROUND($N17-$O17,2)))</f>
        <v/>
      </c>
      <c r="Q17" s="28" t="str">
        <f>IF(OR($L17&lt;&gt;"ja",$M17=""),"",$M17+Parameter!$B$6)</f>
        <v/>
      </c>
      <c r="R17" s="31" t="str">
        <f>IF(OR($P17="",$P17&lt;=0),"",IF(AND($Q17&lt;&gt;"",Parameter!$B$4&gt;$Q17),"überfällig","läuft"))</f>
        <v/>
      </c>
      <c r="S17" s="30" t="str">
        <f>IF(OR($F17="",$L17="ja"),"",ROUND(MAX(0,$F17-$K17)*Parameter!$B$8,2))</f>
        <v/>
      </c>
      <c r="T17" s="32" t="str">
        <f>IF($A17="","",IF($H17="","Provisionsanspruch fehlt",IF($H17&gt;Parameter!$B$9,"über der Vorschussgrenze",IF(AND($L17="ja",$M17=""),"Stornodatum fehlt","vollständig"))))</f>
        <v/>
      </c>
      <c r="U17" s="24"/>
    </row>
    <row r="18" spans="1:21" x14ac:dyDescent="0.25">
      <c r="A18" s="24"/>
      <c r="B18" s="24"/>
      <c r="C18" s="25"/>
      <c r="D18" s="26"/>
      <c r="E18" s="25"/>
      <c r="F18" s="26"/>
      <c r="G18" s="14"/>
      <c r="H18" s="27" t="str">
        <f>IF(OR($D18="",$D18=0,$F18=""),"",ROUND($F18/$D18,4))</f>
        <v/>
      </c>
      <c r="I18" s="28" t="str">
        <f>IF(OR($C18="",$G18=""),"",EDATE($C18,$G18))</f>
        <v/>
      </c>
      <c r="J18" s="29" t="str">
        <f>IF($I18="","",MAX(0,$I18-Parameter!$B$4))</f>
        <v/>
      </c>
      <c r="K18" s="26"/>
      <c r="L18" s="24"/>
      <c r="M18" s="25"/>
      <c r="N18" s="30" t="str">
        <f>IF($F18="","",IF($L18="ja",MAX(0,ROUND($F18-$K18,2)),0))</f>
        <v/>
      </c>
      <c r="O18" s="26"/>
      <c r="P18" s="30" t="str">
        <f>IF($N18="","",MAX(0,ROUND($N18-$O18,2)))</f>
        <v/>
      </c>
      <c r="Q18" s="28" t="str">
        <f>IF(OR($L18&lt;&gt;"ja",$M18=""),"",$M18+Parameter!$B$6)</f>
        <v/>
      </c>
      <c r="R18" s="31" t="str">
        <f>IF(OR($P18="",$P18&lt;=0),"",IF(AND($Q18&lt;&gt;"",Parameter!$B$4&gt;$Q18),"überfällig","läuft"))</f>
        <v/>
      </c>
      <c r="S18" s="30" t="str">
        <f>IF(OR($F18="",$L18="ja"),"",ROUND(MAX(0,$F18-$K18)*Parameter!$B$8,2))</f>
        <v/>
      </c>
      <c r="T18" s="32" t="str">
        <f>IF($A18="","",IF($H18="","Provisionsanspruch fehlt",IF($H18&gt;Parameter!$B$9,"über der Vorschussgrenze",IF(AND($L18="ja",$M18=""),"Stornodatum fehlt","vollständig"))))</f>
        <v/>
      </c>
      <c r="U18" s="24"/>
    </row>
    <row r="19" spans="1:21" x14ac:dyDescent="0.25">
      <c r="A19" s="24"/>
      <c r="B19" s="24"/>
      <c r="C19" s="25"/>
      <c r="D19" s="26"/>
      <c r="E19" s="25"/>
      <c r="F19" s="26"/>
      <c r="G19" s="14"/>
      <c r="H19" s="27" t="str">
        <f>IF(OR($D19="",$D19=0,$F19=""),"",ROUND($F19/$D19,4))</f>
        <v/>
      </c>
      <c r="I19" s="28" t="str">
        <f>IF(OR($C19="",$G19=""),"",EDATE($C19,$G19))</f>
        <v/>
      </c>
      <c r="J19" s="29" t="str">
        <f>IF($I19="","",MAX(0,$I19-Parameter!$B$4))</f>
        <v/>
      </c>
      <c r="K19" s="26"/>
      <c r="L19" s="24"/>
      <c r="M19" s="25"/>
      <c r="N19" s="30" t="str">
        <f>IF($F19="","",IF($L19="ja",MAX(0,ROUND($F19-$K19,2)),0))</f>
        <v/>
      </c>
      <c r="O19" s="26"/>
      <c r="P19" s="30" t="str">
        <f>IF($N19="","",MAX(0,ROUND($N19-$O19,2)))</f>
        <v/>
      </c>
      <c r="Q19" s="28" t="str">
        <f>IF(OR($L19&lt;&gt;"ja",$M19=""),"",$M19+Parameter!$B$6)</f>
        <v/>
      </c>
      <c r="R19" s="31" t="str">
        <f>IF(OR($P19="",$P19&lt;=0),"",IF(AND($Q19&lt;&gt;"",Parameter!$B$4&gt;$Q19),"überfällig","läuft"))</f>
        <v/>
      </c>
      <c r="S19" s="30" t="str">
        <f>IF(OR($F19="",$L19="ja"),"",ROUND(MAX(0,$F19-$K19)*Parameter!$B$8,2))</f>
        <v/>
      </c>
      <c r="T19" s="32" t="str">
        <f>IF($A19="","",IF($H19="","Provisionsanspruch fehlt",IF($H19&gt;Parameter!$B$9,"über der Vorschussgrenze",IF(AND($L19="ja",$M19=""),"Stornodatum fehlt","vollständig"))))</f>
        <v/>
      </c>
      <c r="U19" s="24"/>
    </row>
    <row r="20" spans="1:21" x14ac:dyDescent="0.25">
      <c r="A20" s="24"/>
      <c r="B20" s="24"/>
      <c r="C20" s="25"/>
      <c r="D20" s="26"/>
      <c r="E20" s="25"/>
      <c r="F20" s="26"/>
      <c r="G20" s="14"/>
      <c r="H20" s="27" t="str">
        <f>IF(OR($D20="",$D20=0,$F20=""),"",ROUND($F20/$D20,4))</f>
        <v/>
      </c>
      <c r="I20" s="28" t="str">
        <f>IF(OR($C20="",$G20=""),"",EDATE($C20,$G20))</f>
        <v/>
      </c>
      <c r="J20" s="29" t="str">
        <f>IF($I20="","",MAX(0,$I20-Parameter!$B$4))</f>
        <v/>
      </c>
      <c r="K20" s="26"/>
      <c r="L20" s="24"/>
      <c r="M20" s="25"/>
      <c r="N20" s="30" t="str">
        <f>IF($F20="","",IF($L20="ja",MAX(0,ROUND($F20-$K20,2)),0))</f>
        <v/>
      </c>
      <c r="O20" s="26"/>
      <c r="P20" s="30" t="str">
        <f>IF($N20="","",MAX(0,ROUND($N20-$O20,2)))</f>
        <v/>
      </c>
      <c r="Q20" s="28" t="str">
        <f>IF(OR($L20&lt;&gt;"ja",$M20=""),"",$M20+Parameter!$B$6)</f>
        <v/>
      </c>
      <c r="R20" s="31" t="str">
        <f>IF(OR($P20="",$P20&lt;=0),"",IF(AND($Q20&lt;&gt;"",Parameter!$B$4&gt;$Q20),"überfällig","läuft"))</f>
        <v/>
      </c>
      <c r="S20" s="30" t="str">
        <f>IF(OR($F20="",$L20="ja"),"",ROUND(MAX(0,$F20-$K20)*Parameter!$B$8,2))</f>
        <v/>
      </c>
      <c r="T20" s="32" t="str">
        <f>IF($A20="","",IF($H20="","Provisionsanspruch fehlt",IF($H20&gt;Parameter!$B$9,"über der Vorschussgrenze",IF(AND($L20="ja",$M20=""),"Stornodatum fehlt","vollständig"))))</f>
        <v/>
      </c>
      <c r="U20" s="24"/>
    </row>
    <row r="21" spans="1:21" x14ac:dyDescent="0.25">
      <c r="A21" s="24"/>
      <c r="B21" s="24"/>
      <c r="C21" s="25"/>
      <c r="D21" s="26"/>
      <c r="E21" s="25"/>
      <c r="F21" s="26"/>
      <c r="G21" s="14"/>
      <c r="H21" s="27" t="str">
        <f>IF(OR($D21="",$D21=0,$F21=""),"",ROUND($F21/$D21,4))</f>
        <v/>
      </c>
      <c r="I21" s="28" t="str">
        <f>IF(OR($C21="",$G21=""),"",EDATE($C21,$G21))</f>
        <v/>
      </c>
      <c r="J21" s="29" t="str">
        <f>IF($I21="","",MAX(0,$I21-Parameter!$B$4))</f>
        <v/>
      </c>
      <c r="K21" s="26"/>
      <c r="L21" s="24"/>
      <c r="M21" s="25"/>
      <c r="N21" s="30" t="str">
        <f>IF($F21="","",IF($L21="ja",MAX(0,ROUND($F21-$K21,2)),0))</f>
        <v/>
      </c>
      <c r="O21" s="26"/>
      <c r="P21" s="30" t="str">
        <f>IF($N21="","",MAX(0,ROUND($N21-$O21,2)))</f>
        <v/>
      </c>
      <c r="Q21" s="28" t="str">
        <f>IF(OR($L21&lt;&gt;"ja",$M21=""),"",$M21+Parameter!$B$6)</f>
        <v/>
      </c>
      <c r="R21" s="31" t="str">
        <f>IF(OR($P21="",$P21&lt;=0),"",IF(AND($Q21&lt;&gt;"",Parameter!$B$4&gt;$Q21),"überfällig","läuft"))</f>
        <v/>
      </c>
      <c r="S21" s="30" t="str">
        <f>IF(OR($F21="",$L21="ja"),"",ROUND(MAX(0,$F21-$K21)*Parameter!$B$8,2))</f>
        <v/>
      </c>
      <c r="T21" s="32" t="str">
        <f>IF($A21="","",IF($H21="","Provisionsanspruch fehlt",IF($H21&gt;Parameter!$B$9,"über der Vorschussgrenze",IF(AND($L21="ja",$M21=""),"Stornodatum fehlt","vollständig"))))</f>
        <v/>
      </c>
      <c r="U21" s="24"/>
    </row>
    <row r="22" spans="1:21" x14ac:dyDescent="0.25">
      <c r="A22" s="24"/>
      <c r="B22" s="24"/>
      <c r="C22" s="25"/>
      <c r="D22" s="26"/>
      <c r="E22" s="25"/>
      <c r="F22" s="26"/>
      <c r="G22" s="14"/>
      <c r="H22" s="27" t="str">
        <f>IF(OR($D22="",$D22=0,$F22=""),"",ROUND($F22/$D22,4))</f>
        <v/>
      </c>
      <c r="I22" s="28" t="str">
        <f>IF(OR($C22="",$G22=""),"",EDATE($C22,$G22))</f>
        <v/>
      </c>
      <c r="J22" s="29" t="str">
        <f>IF($I22="","",MAX(0,$I22-Parameter!$B$4))</f>
        <v/>
      </c>
      <c r="K22" s="26"/>
      <c r="L22" s="24"/>
      <c r="M22" s="25"/>
      <c r="N22" s="30" t="str">
        <f>IF($F22="","",IF($L22="ja",MAX(0,ROUND($F22-$K22,2)),0))</f>
        <v/>
      </c>
      <c r="O22" s="26"/>
      <c r="P22" s="30" t="str">
        <f>IF($N22="","",MAX(0,ROUND($N22-$O22,2)))</f>
        <v/>
      </c>
      <c r="Q22" s="28" t="str">
        <f>IF(OR($L22&lt;&gt;"ja",$M22=""),"",$M22+Parameter!$B$6)</f>
        <v/>
      </c>
      <c r="R22" s="31" t="str">
        <f>IF(OR($P22="",$P22&lt;=0),"",IF(AND($Q22&lt;&gt;"",Parameter!$B$4&gt;$Q22),"überfällig","läuft"))</f>
        <v/>
      </c>
      <c r="S22" s="30" t="str">
        <f>IF(OR($F22="",$L22="ja"),"",ROUND(MAX(0,$F22-$K22)*Parameter!$B$8,2))</f>
        <v/>
      </c>
      <c r="T22" s="32" t="str">
        <f>IF($A22="","",IF($H22="","Provisionsanspruch fehlt",IF($H22&gt;Parameter!$B$9,"über der Vorschussgrenze",IF(AND($L22="ja",$M22=""),"Stornodatum fehlt","vollständig"))))</f>
        <v/>
      </c>
      <c r="U22" s="24"/>
    </row>
    <row r="23" spans="1:21" x14ac:dyDescent="0.25">
      <c r="A23" s="24"/>
      <c r="B23" s="24"/>
      <c r="C23" s="25"/>
      <c r="D23" s="26"/>
      <c r="E23" s="25"/>
      <c r="F23" s="26"/>
      <c r="G23" s="14"/>
      <c r="H23" s="27" t="str">
        <f>IF(OR($D23="",$D23=0,$F23=""),"",ROUND($F23/$D23,4))</f>
        <v/>
      </c>
      <c r="I23" s="28" t="str">
        <f>IF(OR($C23="",$G23=""),"",EDATE($C23,$G23))</f>
        <v/>
      </c>
      <c r="J23" s="29" t="str">
        <f>IF($I23="","",MAX(0,$I23-Parameter!$B$4))</f>
        <v/>
      </c>
      <c r="K23" s="26"/>
      <c r="L23" s="24"/>
      <c r="M23" s="25"/>
      <c r="N23" s="30" t="str">
        <f>IF($F23="","",IF($L23="ja",MAX(0,ROUND($F23-$K23,2)),0))</f>
        <v/>
      </c>
      <c r="O23" s="26"/>
      <c r="P23" s="30" t="str">
        <f>IF($N23="","",MAX(0,ROUND($N23-$O23,2)))</f>
        <v/>
      </c>
      <c r="Q23" s="28" t="str">
        <f>IF(OR($L23&lt;&gt;"ja",$M23=""),"",$M23+Parameter!$B$6)</f>
        <v/>
      </c>
      <c r="R23" s="31" t="str">
        <f>IF(OR($P23="",$P23&lt;=0),"",IF(AND($Q23&lt;&gt;"",Parameter!$B$4&gt;$Q23),"überfällig","läuft"))</f>
        <v/>
      </c>
      <c r="S23" s="30" t="str">
        <f>IF(OR($F23="",$L23="ja"),"",ROUND(MAX(0,$F23-$K23)*Parameter!$B$8,2))</f>
        <v/>
      </c>
      <c r="T23" s="32" t="str">
        <f>IF($A23="","",IF($H23="","Provisionsanspruch fehlt",IF($H23&gt;Parameter!$B$9,"über der Vorschussgrenze",IF(AND($L23="ja",$M23=""),"Stornodatum fehlt","vollständig"))))</f>
        <v/>
      </c>
      <c r="U23" s="24"/>
    </row>
    <row r="24" spans="1:21" x14ac:dyDescent="0.25">
      <c r="A24" s="24"/>
      <c r="B24" s="24"/>
      <c r="C24" s="25"/>
      <c r="D24" s="26"/>
      <c r="E24" s="25"/>
      <c r="F24" s="26"/>
      <c r="G24" s="14"/>
      <c r="H24" s="27" t="str">
        <f>IF(OR($D24="",$D24=0,$F24=""),"",ROUND($F24/$D24,4))</f>
        <v/>
      </c>
      <c r="I24" s="28" t="str">
        <f>IF(OR($C24="",$G24=""),"",EDATE($C24,$G24))</f>
        <v/>
      </c>
      <c r="J24" s="29" t="str">
        <f>IF($I24="","",MAX(0,$I24-Parameter!$B$4))</f>
        <v/>
      </c>
      <c r="K24" s="26"/>
      <c r="L24" s="24"/>
      <c r="M24" s="25"/>
      <c r="N24" s="30" t="str">
        <f>IF($F24="","",IF($L24="ja",MAX(0,ROUND($F24-$K24,2)),0))</f>
        <v/>
      </c>
      <c r="O24" s="26"/>
      <c r="P24" s="30" t="str">
        <f>IF($N24="","",MAX(0,ROUND($N24-$O24,2)))</f>
        <v/>
      </c>
      <c r="Q24" s="28" t="str">
        <f>IF(OR($L24&lt;&gt;"ja",$M24=""),"",$M24+Parameter!$B$6)</f>
        <v/>
      </c>
      <c r="R24" s="31" t="str">
        <f>IF(OR($P24="",$P24&lt;=0),"",IF(AND($Q24&lt;&gt;"",Parameter!$B$4&gt;$Q24),"überfällig","läuft"))</f>
        <v/>
      </c>
      <c r="S24" s="30" t="str">
        <f>IF(OR($F24="",$L24="ja"),"",ROUND(MAX(0,$F24-$K24)*Parameter!$B$8,2))</f>
        <v/>
      </c>
      <c r="T24" s="32" t="str">
        <f>IF($A24="","",IF($H24="","Provisionsanspruch fehlt",IF($H24&gt;Parameter!$B$9,"über der Vorschussgrenze",IF(AND($L24="ja",$M24=""),"Stornodatum fehlt","vollständig"))))</f>
        <v/>
      </c>
      <c r="U24" s="24"/>
    </row>
    <row r="25" spans="1:21" x14ac:dyDescent="0.25">
      <c r="A25" s="24"/>
      <c r="B25" s="24"/>
      <c r="C25" s="25"/>
      <c r="D25" s="26"/>
      <c r="E25" s="25"/>
      <c r="F25" s="26"/>
      <c r="G25" s="14"/>
      <c r="H25" s="27" t="str">
        <f>IF(OR($D25="",$D25=0,$F25=""),"",ROUND($F25/$D25,4))</f>
        <v/>
      </c>
      <c r="I25" s="28" t="str">
        <f>IF(OR($C25="",$G25=""),"",EDATE($C25,$G25))</f>
        <v/>
      </c>
      <c r="J25" s="29" t="str">
        <f>IF($I25="","",MAX(0,$I25-Parameter!$B$4))</f>
        <v/>
      </c>
      <c r="K25" s="26"/>
      <c r="L25" s="24"/>
      <c r="M25" s="25"/>
      <c r="N25" s="30" t="str">
        <f>IF($F25="","",IF($L25="ja",MAX(0,ROUND($F25-$K25,2)),0))</f>
        <v/>
      </c>
      <c r="O25" s="26"/>
      <c r="P25" s="30" t="str">
        <f>IF($N25="","",MAX(0,ROUND($N25-$O25,2)))</f>
        <v/>
      </c>
      <c r="Q25" s="28" t="str">
        <f>IF(OR($L25&lt;&gt;"ja",$M25=""),"",$M25+Parameter!$B$6)</f>
        <v/>
      </c>
      <c r="R25" s="31" t="str">
        <f>IF(OR($P25="",$P25&lt;=0),"",IF(AND($Q25&lt;&gt;"",Parameter!$B$4&gt;$Q25),"überfällig","läuft"))</f>
        <v/>
      </c>
      <c r="S25" s="30" t="str">
        <f>IF(OR($F25="",$L25="ja"),"",ROUND(MAX(0,$F25-$K25)*Parameter!$B$8,2))</f>
        <v/>
      </c>
      <c r="T25" s="32" t="str">
        <f>IF($A25="","",IF($H25="","Provisionsanspruch fehlt",IF($H25&gt;Parameter!$B$9,"über der Vorschussgrenze",IF(AND($L25="ja",$M25=""),"Stornodatum fehlt","vollständig"))))</f>
        <v/>
      </c>
      <c r="U25" s="24"/>
    </row>
    <row r="27" spans="1:19" x14ac:dyDescent="0.25">
      <c r="A27" s="6" t="s">
        <v>77</v>
      </c>
      <c r="D27" s="33">
        <f>SUM(D$2:D$25)</f>
        <v>53709.5</v>
      </c>
      <c r="F27" s="33">
        <f>SUM(F$2:F$25)</f>
        <v>32200</v>
      </c>
      <c r="K27" s="33">
        <f>SUM(K$2:K$25)</f>
        <v>14300</v>
      </c>
      <c r="N27" s="33">
        <f>SUM(N$2:N$25)</f>
        <v>5300</v>
      </c>
      <c r="P27" s="33">
        <f>SUM(P$2:P$25)</f>
        <v>4300</v>
      </c>
      <c r="S27" s="33">
        <f>SUM(S$2:S$25)</f>
        <v>1008</v>
      </c>
    </row>
    <row r="29" ht="34" customHeight="1" spans="1:12" x14ac:dyDescent="0.25">
      <c r="A29" s="7"/>
      <c r="B29" s="7"/>
      <c r="C29" s="34" t="s">
        <v>78</v>
      </c>
      <c r="D29" s="34"/>
      <c r="E29" s="34"/>
      <c r="F29" s="34"/>
      <c r="G29" s="34"/>
      <c r="H29" s="34"/>
      <c r="I29" s="34"/>
      <c r="J29" s="34"/>
      <c r="K29" s="34"/>
      <c r="L29" s="34"/>
    </row>
  </sheetData>
  <sheetProtection sheet="1" insertRows="0" deleteRows="0" sort="0" autoFilter="0"/>
  <autoFilter ref="A1:U1"/>
  <mergeCells count="1">
    <mergeCell ref="C29:L29"/>
  </mergeCells>
  <dataValidations count="12">
    <dataValidation type="decimal" allowBlank="1" showErrorMessage="1" errorTitle="Wert außerhalb des Bereichs" error="Zulässig sind Werte zwischen 0 und 10000000." sqref="D10:D25">
      <formula1>0</formula1>
      <formula2>10000000</formula2>
    </dataValidation>
    <dataValidation type="decimal" allowBlank="1" showErrorMessage="1" errorTitle="Wert außerhalb des Bereichs" error="Zulässig sind Werte zwischen 0 und 10000000." sqref="D2:D25">
      <formula1>0</formula1>
      <formula2>10000000</formula2>
    </dataValidation>
    <dataValidation type="decimal" allowBlank="1" showErrorMessage="1" errorTitle="Wert außerhalb des Bereichs" error="Zulässig sind Werte zwischen 0 und 10000000." sqref="F10:F25">
      <formula1>0</formula1>
      <formula2>10000000</formula2>
    </dataValidation>
    <dataValidation type="decimal" allowBlank="1" showErrorMessage="1" errorTitle="Wert außerhalb des Bereichs" error="Zulässig sind Werte zwischen 0 und 10000000." sqref="F2:F25">
      <formula1>0</formula1>
      <formula2>10000000</formula2>
    </dataValidation>
    <dataValidation type="decimal" allowBlank="1" showErrorMessage="1" errorTitle="Wert außerhalb des Bereichs" error="Zulässig sind Werte zwischen 0 und 120." sqref="G10:G25">
      <formula1>0</formula1>
      <formula2>120</formula2>
    </dataValidation>
    <dataValidation type="decimal" allowBlank="1" showErrorMessage="1" errorTitle="Wert außerhalb des Bereichs" error="Zulässig sind Werte zwischen 0 und 120." sqref="G2:G25">
      <formula1>0</formula1>
      <formula2>120</formula2>
    </dataValidation>
    <dataValidation type="decimal" allowBlank="1" showErrorMessage="1" errorTitle="Wert außerhalb des Bereichs" error="Zulässig sind Werte zwischen 0 und 10000000." sqref="K10:K25">
      <formula1>0</formula1>
      <formula2>10000000</formula2>
    </dataValidation>
    <dataValidation type="decimal" allowBlank="1" showErrorMessage="1" errorTitle="Wert außerhalb des Bereichs" error="Zulässig sind Werte zwischen 0 und 10000000." sqref="K2:K25">
      <formula1>0</formula1>
      <formula2>10000000</formula2>
    </dataValidation>
    <dataValidation type="list" showErrorMessage="1" errorTitle="Nicht in der Liste" error="Zulässig sind: ja, nein" sqref="L10:L25">
      <formula1>"ja,nein"</formula1>
    </dataValidation>
    <dataValidation type="list" showErrorMessage="1" errorTitle="Nicht in der Liste" error="Zulässig sind: ja, nein" sqref="L2:L25">
      <formula1>"ja,nein"</formula1>
    </dataValidation>
    <dataValidation type="decimal" allowBlank="1" showErrorMessage="1" errorTitle="Wert außerhalb des Bereichs" error="Zulässig sind Werte zwischen 0 und 10000000." sqref="O10:O25">
      <formula1>0</formula1>
      <formula2>10000000</formula2>
    </dataValidation>
    <dataValidation type="decimal" allowBlank="1" showErrorMessage="1" errorTitle="Wert außerhalb des Bereichs" error="Zulässig sind Werte zwischen 0 und 10000000." sqref="O2:O25">
      <formula1>0</formula1>
      <formula2>10000000</formula2>
    </dataValidation>
  </dataValidations>
  <pageMargins left="0.6" right="0.4" top="0.6" bottom="0.6" header="0.3" footer="0.3"/>
  <pageSetup paperSize="9" orientation="landscape" horizontalDpi="4294967295" verticalDpi="4294967295" scale="55" fitToWidth="1" fitToHeigh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7"/>
  <sheetViews>
    <sheetView workbookViewId="0">
      <pane ySplit="1" topLeftCell="A2" activePane="bottomLeft" state="frozen"/>
      <selection pane="bottomLeft"/>
    </sheetView>
  </sheetViews>
  <sheetFormatPr defaultRowHeight="15" outlineLevelRow="0" outlineLevelCol="0" x14ac:dyDescent="55"/>
  <cols>
    <col min="1" max="1" width="20" style="1" customWidth="1"/>
    <col min="2" max="2" width="11" style="18" customWidth="1"/>
    <col min="3" max="7" width="15" style="17" customWidth="1"/>
    <col min="8" max="8" width="12" style="19" customWidth="1"/>
    <col min="9" max="9" width="26" style="1" customWidth="1"/>
    <col min="10" max="10" width="34" style="1" customWidth="1"/>
  </cols>
  <sheetData>
    <row r="1" ht="33" customHeight="1" spans="1:10" x14ac:dyDescent="0.25">
      <c r="A1" s="9" t="s">
        <v>39</v>
      </c>
      <c r="B1" s="22" t="s">
        <v>79</v>
      </c>
      <c r="C1" s="21" t="s">
        <v>80</v>
      </c>
      <c r="D1" s="21" t="s">
        <v>81</v>
      </c>
      <c r="E1" s="21" t="s">
        <v>82</v>
      </c>
      <c r="F1" s="21" t="s">
        <v>53</v>
      </c>
      <c r="G1" s="21" t="s">
        <v>56</v>
      </c>
      <c r="H1" s="23" t="s">
        <v>83</v>
      </c>
      <c r="I1" s="9" t="s">
        <v>84</v>
      </c>
      <c r="J1" s="9" t="s">
        <v>85</v>
      </c>
    </row>
    <row r="2" spans="1:10" x14ac:dyDescent="0.25">
      <c r="A2" s="24" t="s">
        <v>59</v>
      </c>
      <c r="B2" s="29">
        <f>IF($A2="","",COUNTIF(Vorschüsse!$A$2:$A$25,$A2))</f>
        <v>2</v>
      </c>
      <c r="C2" s="30">
        <f>IF($A2="","",ROUND(SUMIF(Vorschüsse!$A$2:$A$25,$A2,Vorschüsse!$F$2:$F$25),2))</f>
        <v>8000</v>
      </c>
      <c r="D2" s="30">
        <f>IF($A2="","",ROUND(SUMIFS(Vorschüsse!$F$2:$F$25,Vorschüsse!$A$2:$A$25,$A2,Vorschüsse!$J$2:$J$25,"&gt;0"),2))</f>
        <v>8000</v>
      </c>
      <c r="E2" s="30">
        <f>IF($A2="","",ROUND(SUMIF(Vorschüsse!$A$2:$A$25,$A2,Vorschüsse!$F$2:$F$25)-SUMIF(Vorschüsse!$A$2:$A$25,$A2,Vorschüsse!$K$2:$K$25),2))</f>
        <v>0</v>
      </c>
      <c r="F2" s="30">
        <f>IF($A2="","",ROUND(SUMIF(Vorschüsse!$A$2:$A$25,$A2,Vorschüsse!$P$2:$P$25),2))</f>
        <v>0</v>
      </c>
      <c r="G2" s="30">
        <f>IF($A2="","",ROUND(SUMIF(Vorschüsse!$A$2:$A$25,$A2,Vorschüsse!$S$2:$S$25),2))</f>
        <v>0</v>
      </c>
      <c r="H2" s="27">
        <f>IF(OR($A2="",$C2&lt;=0),"",ROUND(($F2+$G2)/$C2,4))</f>
        <v>0</v>
      </c>
      <c r="I2" s="32" t="str">
        <f>IF($H2="","",IF($H2&gt;Parameter!$B$11,"Vorschussvolumen begrenzen",IF($H2&gt;Parameter!$B$10,"beobachten","unauffällig")))</f>
        <v>unauffällig</v>
      </c>
      <c r="J2" s="24"/>
    </row>
    <row r="3" spans="1:10" x14ac:dyDescent="0.25">
      <c r="A3" s="24" t="s">
        <v>63</v>
      </c>
      <c r="B3" s="29">
        <f>IF($A3="","",COUNTIF(Vorschüsse!$A$2:$A$25,$A3))</f>
        <v>2</v>
      </c>
      <c r="C3" s="30">
        <f>IF($A3="","",ROUND(SUMIF(Vorschüsse!$A$2:$A$25,$A3,Vorschüsse!$F$2:$F$25),2))</f>
        <v>8500</v>
      </c>
      <c r="D3" s="30">
        <f>IF($A3="","",ROUND(SUMIFS(Vorschüsse!$F$2:$F$25,Vorschüsse!$A$2:$A$25,$A3,Vorschüsse!$J$2:$J$25,"&gt;0"),2))</f>
        <v>8500</v>
      </c>
      <c r="E3" s="30">
        <f>IF($A3="","",ROUND(SUMIF(Vorschüsse!$A$2:$A$25,$A3,Vorschüsse!$F$2:$F$25)-SUMIF(Vorschüsse!$A$2:$A$25,$A3,Vorschüsse!$K$2:$K$25),2))</f>
        <v>3000</v>
      </c>
      <c r="F3" s="30">
        <f>IF($A3="","",ROUND(SUMIF(Vorschüsse!$A$2:$A$25,$A3,Vorschüsse!$P$2:$P$25),2))</f>
        <v>0</v>
      </c>
      <c r="G3" s="30">
        <f>IF($A3="","",ROUND(SUMIF(Vorschüsse!$A$2:$A$25,$A3,Vorschüsse!$S$2:$S$25),2))</f>
        <v>240</v>
      </c>
      <c r="H3" s="27">
        <f>IF(OR($A3="",$C3&lt;=0),"",ROUND(($F3+$G3)/$C3,4))</f>
        <v>0.0282</v>
      </c>
      <c r="I3" s="32" t="str">
        <f>IF($H3="","",IF($H3&gt;Parameter!$B$11,"Vorschussvolumen begrenzen",IF($H3&gt;Parameter!$B$10,"beobachten","unauffällig")))</f>
        <v>unauffällig</v>
      </c>
      <c r="J3" s="24"/>
    </row>
    <row r="4" spans="1:10" x14ac:dyDescent="0.25">
      <c r="A4" s="24" t="s">
        <v>65</v>
      </c>
      <c r="B4" s="29">
        <f>IF($A4="","",COUNTIF(Vorschüsse!$A$2:$A$25,$A4))</f>
        <v>2</v>
      </c>
      <c r="C4" s="30">
        <f>IF($A4="","",ROUND(SUMIF(Vorschüsse!$A$2:$A$25,$A4,Vorschüsse!$F$2:$F$25),2))</f>
        <v>9600</v>
      </c>
      <c r="D4" s="30">
        <f>IF($A4="","",ROUND(SUMIFS(Vorschüsse!$F$2:$F$25,Vorschüsse!$A$2:$A$25,$A4,Vorschüsse!$J$2:$J$25,"&gt;0"),2))</f>
        <v>9600</v>
      </c>
      <c r="E4" s="30">
        <f>IF($A4="","",ROUND(SUMIF(Vorschüsse!$A$2:$A$25,$A4,Vorschüsse!$F$2:$F$25)-SUMIF(Vorschüsse!$A$2:$A$25,$A4,Vorschüsse!$K$2:$K$25),2))</f>
        <v>9600</v>
      </c>
      <c r="F4" s="30">
        <f>IF($A4="","",ROUND(SUMIF(Vorschüsse!$A$2:$A$25,$A4,Vorschüsse!$P$2:$P$25),2))</f>
        <v>0</v>
      </c>
      <c r="G4" s="30">
        <f>IF($A4="","",ROUND(SUMIF(Vorschüsse!$A$2:$A$25,$A4,Vorschüsse!$S$2:$S$25),2))</f>
        <v>768</v>
      </c>
      <c r="H4" s="27">
        <f>IF(OR($A4="",$C4&lt;=0),"",ROUND(($F4+$G4)/$C4,4))</f>
        <v>0.08</v>
      </c>
      <c r="I4" s="32" t="str">
        <f>IF($H4="","",IF($H4&gt;Parameter!$B$11,"Vorschussvolumen begrenzen",IF($H4&gt;Parameter!$B$10,"beobachten","unauffällig")))</f>
        <v>unauffällig</v>
      </c>
      <c r="J4" s="24"/>
    </row>
    <row r="5" spans="1:10" x14ac:dyDescent="0.25">
      <c r="A5" s="24" t="s">
        <v>69</v>
      </c>
      <c r="B5" s="29">
        <f>IF($A5="","",COUNTIF(Vorschüsse!$A$2:$A$25,$A5))</f>
        <v>2</v>
      </c>
      <c r="C5" s="30">
        <f>IF($A5="","",ROUND(SUMIF(Vorschüsse!$A$2:$A$25,$A5,Vorschüsse!$F$2:$F$25),2))</f>
        <v>6100</v>
      </c>
      <c r="D5" s="30">
        <f>IF($A5="","",ROUND(SUMIFS(Vorschüsse!$F$2:$F$25,Vorschüsse!$A$2:$A$25,$A5,Vorschüsse!$J$2:$J$25,"&gt;0"),2))</f>
        <v>6100</v>
      </c>
      <c r="E5" s="30">
        <f>IF($A5="","",ROUND(SUMIF(Vorschüsse!$A$2:$A$25,$A5,Vorschüsse!$F$2:$F$25)-SUMIF(Vorschüsse!$A$2:$A$25,$A5,Vorschüsse!$K$2:$K$25),2))</f>
        <v>5300</v>
      </c>
      <c r="F5" s="30">
        <f>IF($A5="","",ROUND(SUMIF(Vorschüsse!$A$2:$A$25,$A5,Vorschüsse!$P$2:$P$25),2))</f>
        <v>4300</v>
      </c>
      <c r="G5" s="30">
        <f>IF($A5="","",ROUND(SUMIF(Vorschüsse!$A$2:$A$25,$A5,Vorschüsse!$S$2:$S$25),2))</f>
        <v>0</v>
      </c>
      <c r="H5" s="27">
        <f>IF(OR($A5="",$C5&lt;=0),"",ROUND(($F5+$G5)/$C5,4))</f>
        <v>0.7049</v>
      </c>
      <c r="I5" s="32" t="str">
        <f>IF($H5="","",IF($H5&gt;Parameter!$B$11,"Vorschussvolumen begrenzen",IF($H5&gt;Parameter!$B$10,"beobachten","unauffällig")))</f>
        <v>Vorschussvolumen begrenzen</v>
      </c>
      <c r="J5" s="24"/>
    </row>
    <row r="6" spans="1:10" x14ac:dyDescent="0.25">
      <c r="A6" s="24"/>
      <c r="B6" s="29" t="str">
        <f>IF($A6="","",COUNTIF(Vorschüsse!$A$2:$A$25,$A6))</f>
        <v/>
      </c>
      <c r="C6" s="30" t="str">
        <f>IF($A6="","",ROUND(SUMIF(Vorschüsse!$A$2:$A$25,$A6,Vorschüsse!$F$2:$F$25),2))</f>
        <v/>
      </c>
      <c r="D6" s="30" t="str">
        <f>IF($A6="","",ROUND(SUMIFS(Vorschüsse!$F$2:$F$25,Vorschüsse!$A$2:$A$25,$A6,Vorschüsse!$J$2:$J$25,"&gt;0"),2))</f>
        <v/>
      </c>
      <c r="E6" s="30" t="str">
        <f>IF($A6="","",ROUND(SUMIF(Vorschüsse!$A$2:$A$25,$A6,Vorschüsse!$F$2:$F$25)-SUMIF(Vorschüsse!$A$2:$A$25,$A6,Vorschüsse!$K$2:$K$25),2))</f>
        <v/>
      </c>
      <c r="F6" s="30" t="str">
        <f>IF($A6="","",ROUND(SUMIF(Vorschüsse!$A$2:$A$25,$A6,Vorschüsse!$P$2:$P$25),2))</f>
        <v/>
      </c>
      <c r="G6" s="30" t="str">
        <f>IF($A6="","",ROUND(SUMIF(Vorschüsse!$A$2:$A$25,$A6,Vorschüsse!$S$2:$S$25),2))</f>
        <v/>
      </c>
      <c r="H6" s="27" t="str">
        <f>IF(OR($A6="",$C6&lt;=0),"",ROUND(($F6+$G6)/$C6,4))</f>
        <v/>
      </c>
      <c r="I6" s="32" t="str">
        <f>IF($H6="","",IF($H6&gt;Parameter!$B$11,"Vorschussvolumen begrenzen",IF($H6&gt;Parameter!$B$10,"beobachten","unauffällig")))</f>
        <v/>
      </c>
      <c r="J6" s="24"/>
    </row>
    <row r="7" spans="1:10" x14ac:dyDescent="0.25">
      <c r="A7" s="24"/>
      <c r="B7" s="29" t="str">
        <f>IF($A7="","",COUNTIF(Vorschüsse!$A$2:$A$25,$A7))</f>
        <v/>
      </c>
      <c r="C7" s="30" t="str">
        <f>IF($A7="","",ROUND(SUMIF(Vorschüsse!$A$2:$A$25,$A7,Vorschüsse!$F$2:$F$25),2))</f>
        <v/>
      </c>
      <c r="D7" s="30" t="str">
        <f>IF($A7="","",ROUND(SUMIFS(Vorschüsse!$F$2:$F$25,Vorschüsse!$A$2:$A$25,$A7,Vorschüsse!$J$2:$J$25,"&gt;0"),2))</f>
        <v/>
      </c>
      <c r="E7" s="30" t="str">
        <f>IF($A7="","",ROUND(SUMIF(Vorschüsse!$A$2:$A$25,$A7,Vorschüsse!$F$2:$F$25)-SUMIF(Vorschüsse!$A$2:$A$25,$A7,Vorschüsse!$K$2:$K$25),2))</f>
        <v/>
      </c>
      <c r="F7" s="30" t="str">
        <f>IF($A7="","",ROUND(SUMIF(Vorschüsse!$A$2:$A$25,$A7,Vorschüsse!$P$2:$P$25),2))</f>
        <v/>
      </c>
      <c r="G7" s="30" t="str">
        <f>IF($A7="","",ROUND(SUMIF(Vorschüsse!$A$2:$A$25,$A7,Vorschüsse!$S$2:$S$25),2))</f>
        <v/>
      </c>
      <c r="H7" s="27" t="str">
        <f>IF(OR($A7="",$C7&lt;=0),"",ROUND(($F7+$G7)/$C7,4))</f>
        <v/>
      </c>
      <c r="I7" s="32" t="str">
        <f>IF($H7="","",IF($H7&gt;Parameter!$B$11,"Vorschussvolumen begrenzen",IF($H7&gt;Parameter!$B$10,"beobachten","unauffällig")))</f>
        <v/>
      </c>
      <c r="J7" s="24"/>
    </row>
    <row r="8" spans="1:10" x14ac:dyDescent="0.25">
      <c r="A8" s="24"/>
      <c r="B8" s="29" t="str">
        <f>IF($A8="","",COUNTIF(Vorschüsse!$A$2:$A$25,$A8))</f>
        <v/>
      </c>
      <c r="C8" s="30" t="str">
        <f>IF($A8="","",ROUND(SUMIF(Vorschüsse!$A$2:$A$25,$A8,Vorschüsse!$F$2:$F$25),2))</f>
        <v/>
      </c>
      <c r="D8" s="30" t="str">
        <f>IF($A8="","",ROUND(SUMIFS(Vorschüsse!$F$2:$F$25,Vorschüsse!$A$2:$A$25,$A8,Vorschüsse!$J$2:$J$25,"&gt;0"),2))</f>
        <v/>
      </c>
      <c r="E8" s="30" t="str">
        <f>IF($A8="","",ROUND(SUMIF(Vorschüsse!$A$2:$A$25,$A8,Vorschüsse!$F$2:$F$25)-SUMIF(Vorschüsse!$A$2:$A$25,$A8,Vorschüsse!$K$2:$K$25),2))</f>
        <v/>
      </c>
      <c r="F8" s="30" t="str">
        <f>IF($A8="","",ROUND(SUMIF(Vorschüsse!$A$2:$A$25,$A8,Vorschüsse!$P$2:$P$25),2))</f>
        <v/>
      </c>
      <c r="G8" s="30" t="str">
        <f>IF($A8="","",ROUND(SUMIF(Vorschüsse!$A$2:$A$25,$A8,Vorschüsse!$S$2:$S$25),2))</f>
        <v/>
      </c>
      <c r="H8" s="27" t="str">
        <f>IF(OR($A8="",$C8&lt;=0),"",ROUND(($F8+$G8)/$C8,4))</f>
        <v/>
      </c>
      <c r="I8" s="32" t="str">
        <f>IF($H8="","",IF($H8&gt;Parameter!$B$11,"Vorschussvolumen begrenzen",IF($H8&gt;Parameter!$B$10,"beobachten","unauffällig")))</f>
        <v/>
      </c>
      <c r="J8" s="24"/>
    </row>
    <row r="9" spans="1:10" x14ac:dyDescent="0.25">
      <c r="A9" s="24"/>
      <c r="B9" s="29" t="str">
        <f>IF($A9="","",COUNTIF(Vorschüsse!$A$2:$A$25,$A9))</f>
        <v/>
      </c>
      <c r="C9" s="30" t="str">
        <f>IF($A9="","",ROUND(SUMIF(Vorschüsse!$A$2:$A$25,$A9,Vorschüsse!$F$2:$F$25),2))</f>
        <v/>
      </c>
      <c r="D9" s="30" t="str">
        <f>IF($A9="","",ROUND(SUMIFS(Vorschüsse!$F$2:$F$25,Vorschüsse!$A$2:$A$25,$A9,Vorschüsse!$J$2:$J$25,"&gt;0"),2))</f>
        <v/>
      </c>
      <c r="E9" s="30" t="str">
        <f>IF($A9="","",ROUND(SUMIF(Vorschüsse!$A$2:$A$25,$A9,Vorschüsse!$F$2:$F$25)-SUMIF(Vorschüsse!$A$2:$A$25,$A9,Vorschüsse!$K$2:$K$25),2))</f>
        <v/>
      </c>
      <c r="F9" s="30" t="str">
        <f>IF($A9="","",ROUND(SUMIF(Vorschüsse!$A$2:$A$25,$A9,Vorschüsse!$P$2:$P$25),2))</f>
        <v/>
      </c>
      <c r="G9" s="30" t="str">
        <f>IF($A9="","",ROUND(SUMIF(Vorschüsse!$A$2:$A$25,$A9,Vorschüsse!$S$2:$S$25),2))</f>
        <v/>
      </c>
      <c r="H9" s="27" t="str">
        <f>IF(OR($A9="",$C9&lt;=0),"",ROUND(($F9+$G9)/$C9,4))</f>
        <v/>
      </c>
      <c r="I9" s="32" t="str">
        <f>IF($H9="","",IF($H9&gt;Parameter!$B$11,"Vorschussvolumen begrenzen",IF($H9&gt;Parameter!$B$10,"beobachten","unauffällig")))</f>
        <v/>
      </c>
      <c r="J9" s="24"/>
    </row>
    <row r="10" spans="1:10" x14ac:dyDescent="0.25">
      <c r="A10" s="24"/>
      <c r="B10" s="29" t="str">
        <f>IF($A10="","",COUNTIF(Vorschüsse!$A$2:$A$25,$A10))</f>
        <v/>
      </c>
      <c r="C10" s="30" t="str">
        <f>IF($A10="","",ROUND(SUMIF(Vorschüsse!$A$2:$A$25,$A10,Vorschüsse!$F$2:$F$25),2))</f>
        <v/>
      </c>
      <c r="D10" s="30" t="str">
        <f>IF($A10="","",ROUND(SUMIFS(Vorschüsse!$F$2:$F$25,Vorschüsse!$A$2:$A$25,$A10,Vorschüsse!$J$2:$J$25,"&gt;0"),2))</f>
        <v/>
      </c>
      <c r="E10" s="30" t="str">
        <f>IF($A10="","",ROUND(SUMIF(Vorschüsse!$A$2:$A$25,$A10,Vorschüsse!$F$2:$F$25)-SUMIF(Vorschüsse!$A$2:$A$25,$A10,Vorschüsse!$K$2:$K$25),2))</f>
        <v/>
      </c>
      <c r="F10" s="30" t="str">
        <f>IF($A10="","",ROUND(SUMIF(Vorschüsse!$A$2:$A$25,$A10,Vorschüsse!$P$2:$P$25),2))</f>
        <v/>
      </c>
      <c r="G10" s="30" t="str">
        <f>IF($A10="","",ROUND(SUMIF(Vorschüsse!$A$2:$A$25,$A10,Vorschüsse!$S$2:$S$25),2))</f>
        <v/>
      </c>
      <c r="H10" s="27" t="str">
        <f>IF(OR($A10="",$C10&lt;=0),"",ROUND(($F10+$G10)/$C10,4))</f>
        <v/>
      </c>
      <c r="I10" s="32" t="str">
        <f>IF($H10="","",IF($H10&gt;Parameter!$B$11,"Vorschussvolumen begrenzen",IF($H10&gt;Parameter!$B$10,"beobachten","unauffällig")))</f>
        <v/>
      </c>
      <c r="J10" s="24"/>
    </row>
    <row r="11" spans="1:10" x14ac:dyDescent="0.25">
      <c r="A11" s="24"/>
      <c r="B11" s="29" t="str">
        <f>IF($A11="","",COUNTIF(Vorschüsse!$A$2:$A$25,$A11))</f>
        <v/>
      </c>
      <c r="C11" s="30" t="str">
        <f>IF($A11="","",ROUND(SUMIF(Vorschüsse!$A$2:$A$25,$A11,Vorschüsse!$F$2:$F$25),2))</f>
        <v/>
      </c>
      <c r="D11" s="30" t="str">
        <f>IF($A11="","",ROUND(SUMIFS(Vorschüsse!$F$2:$F$25,Vorschüsse!$A$2:$A$25,$A11,Vorschüsse!$J$2:$J$25,"&gt;0"),2))</f>
        <v/>
      </c>
      <c r="E11" s="30" t="str">
        <f>IF($A11="","",ROUND(SUMIF(Vorschüsse!$A$2:$A$25,$A11,Vorschüsse!$F$2:$F$25)-SUMIF(Vorschüsse!$A$2:$A$25,$A11,Vorschüsse!$K$2:$K$25),2))</f>
        <v/>
      </c>
      <c r="F11" s="30" t="str">
        <f>IF($A11="","",ROUND(SUMIF(Vorschüsse!$A$2:$A$25,$A11,Vorschüsse!$P$2:$P$25),2))</f>
        <v/>
      </c>
      <c r="G11" s="30" t="str">
        <f>IF($A11="","",ROUND(SUMIF(Vorschüsse!$A$2:$A$25,$A11,Vorschüsse!$S$2:$S$25),2))</f>
        <v/>
      </c>
      <c r="H11" s="27" t="str">
        <f>IF(OR($A11="",$C11&lt;=0),"",ROUND(($F11+$G11)/$C11,4))</f>
        <v/>
      </c>
      <c r="I11" s="32" t="str">
        <f>IF($H11="","",IF($H11&gt;Parameter!$B$11,"Vorschussvolumen begrenzen",IF($H11&gt;Parameter!$B$10,"beobachten","unauffällig")))</f>
        <v/>
      </c>
      <c r="J11" s="24"/>
    </row>
    <row r="12" spans="1:10" x14ac:dyDescent="0.25">
      <c r="A12" s="24"/>
      <c r="B12" s="29" t="str">
        <f>IF($A12="","",COUNTIF(Vorschüsse!$A$2:$A$25,$A12))</f>
        <v/>
      </c>
      <c r="C12" s="30" t="str">
        <f>IF($A12="","",ROUND(SUMIF(Vorschüsse!$A$2:$A$25,$A12,Vorschüsse!$F$2:$F$25),2))</f>
        <v/>
      </c>
      <c r="D12" s="30" t="str">
        <f>IF($A12="","",ROUND(SUMIFS(Vorschüsse!$F$2:$F$25,Vorschüsse!$A$2:$A$25,$A12,Vorschüsse!$J$2:$J$25,"&gt;0"),2))</f>
        <v/>
      </c>
      <c r="E12" s="30" t="str">
        <f>IF($A12="","",ROUND(SUMIF(Vorschüsse!$A$2:$A$25,$A12,Vorschüsse!$F$2:$F$25)-SUMIF(Vorschüsse!$A$2:$A$25,$A12,Vorschüsse!$K$2:$K$25),2))</f>
        <v/>
      </c>
      <c r="F12" s="30" t="str">
        <f>IF($A12="","",ROUND(SUMIF(Vorschüsse!$A$2:$A$25,$A12,Vorschüsse!$P$2:$P$25),2))</f>
        <v/>
      </c>
      <c r="G12" s="30" t="str">
        <f>IF($A12="","",ROUND(SUMIF(Vorschüsse!$A$2:$A$25,$A12,Vorschüsse!$S$2:$S$25),2))</f>
        <v/>
      </c>
      <c r="H12" s="27" t="str">
        <f>IF(OR($A12="",$C12&lt;=0),"",ROUND(($F12+$G12)/$C12,4))</f>
        <v/>
      </c>
      <c r="I12" s="32" t="str">
        <f>IF($H12="","",IF($H12&gt;Parameter!$B$11,"Vorschussvolumen begrenzen",IF($H12&gt;Parameter!$B$10,"beobachten","unauffällig")))</f>
        <v/>
      </c>
      <c r="J12" s="24"/>
    </row>
    <row r="13" spans="1:10" x14ac:dyDescent="0.25">
      <c r="A13" s="24"/>
      <c r="B13" s="29" t="str">
        <f>IF($A13="","",COUNTIF(Vorschüsse!$A$2:$A$25,$A13))</f>
        <v/>
      </c>
      <c r="C13" s="30" t="str">
        <f>IF($A13="","",ROUND(SUMIF(Vorschüsse!$A$2:$A$25,$A13,Vorschüsse!$F$2:$F$25),2))</f>
        <v/>
      </c>
      <c r="D13" s="30" t="str">
        <f>IF($A13="","",ROUND(SUMIFS(Vorschüsse!$F$2:$F$25,Vorschüsse!$A$2:$A$25,$A13,Vorschüsse!$J$2:$J$25,"&gt;0"),2))</f>
        <v/>
      </c>
      <c r="E13" s="30" t="str">
        <f>IF($A13="","",ROUND(SUMIF(Vorschüsse!$A$2:$A$25,$A13,Vorschüsse!$F$2:$F$25)-SUMIF(Vorschüsse!$A$2:$A$25,$A13,Vorschüsse!$K$2:$K$25),2))</f>
        <v/>
      </c>
      <c r="F13" s="30" t="str">
        <f>IF($A13="","",ROUND(SUMIF(Vorschüsse!$A$2:$A$25,$A13,Vorschüsse!$P$2:$P$25),2))</f>
        <v/>
      </c>
      <c r="G13" s="30" t="str">
        <f>IF($A13="","",ROUND(SUMIF(Vorschüsse!$A$2:$A$25,$A13,Vorschüsse!$S$2:$S$25),2))</f>
        <v/>
      </c>
      <c r="H13" s="27" t="str">
        <f>IF(OR($A13="",$C13&lt;=0),"",ROUND(($F13+$G13)/$C13,4))</f>
        <v/>
      </c>
      <c r="I13" s="32" t="str">
        <f>IF($H13="","",IF($H13&gt;Parameter!$B$11,"Vorschussvolumen begrenzen",IF($H13&gt;Parameter!$B$10,"beobachten","unauffällig")))</f>
        <v/>
      </c>
      <c r="J13" s="24"/>
    </row>
    <row r="15" spans="1:7" x14ac:dyDescent="0.25">
      <c r="A15" s="6" t="s">
        <v>86</v>
      </c>
      <c r="C15" s="33">
        <f>SUM(C$2:C$13)</f>
        <v>32200</v>
      </c>
      <c r="D15" s="33">
        <f>SUM(D$2:D$13)</f>
        <v>32200</v>
      </c>
      <c r="E15" s="33">
        <f>SUM(E$2:E$13)</f>
        <v>17900</v>
      </c>
      <c r="F15" s="33">
        <f>SUM(F$2:F$13)</f>
        <v>4300</v>
      </c>
      <c r="G15" s="33">
        <f>SUM(G$2:G$13)</f>
        <v>1008</v>
      </c>
    </row>
    <row r="17" ht="34" customHeight="1" spans="1:8" x14ac:dyDescent="0.25">
      <c r="A17" s="7"/>
      <c r="B17" s="35" t="s">
        <v>87</v>
      </c>
      <c r="C17" s="35"/>
      <c r="D17" s="35"/>
      <c r="E17" s="35"/>
      <c r="F17" s="35"/>
      <c r="G17" s="35"/>
      <c r="H17" s="35"/>
    </row>
  </sheetData>
  <sheetProtection sheet="1" insertRows="0" deleteRows="0" sort="0" autoFilter="0"/>
  <autoFilter ref="A1:J1"/>
  <mergeCells count="1">
    <mergeCell ref="B17:H17"/>
  </mergeCells>
  <pageMargins left="0.6" right="0.4" top="0.6" bottom="0.6" header="0.3" footer="0.3"/>
  <pageSetup paperSize="9" orientation="landscape" horizontalDpi="4294967295" verticalDpi="4294967295" scale="100" fitToWidth="1" fitToHeigh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9"/>
  <sheetViews>
    <sheetView workbookViewId="0">
      <pane ySplit="1" topLeftCell="A2" activePane="bottomLeft" state="frozen"/>
      <selection pane="bottomLeft"/>
    </sheetView>
  </sheetViews>
  <sheetFormatPr defaultRowHeight="15" outlineLevelRow="0" outlineLevelCol="0" x14ac:dyDescent="55"/>
  <cols>
    <col min="1" max="1" width="20" style="1" customWidth="1"/>
    <col min="2" max="2" width="66" style="1" customWidth="1"/>
    <col min="3" max="3" width="76" style="1" customWidth="1"/>
  </cols>
  <sheetData>
    <row r="1" ht="22" customHeight="1" spans="1:3" x14ac:dyDescent="0.25">
      <c r="A1" s="9" t="s">
        <v>88</v>
      </c>
      <c r="B1" s="9" t="s">
        <v>89</v>
      </c>
      <c r="C1" s="9" t="s">
        <v>90</v>
      </c>
    </row>
    <row r="2" ht="34" customHeight="1" spans="1:3" x14ac:dyDescent="0.25">
      <c r="A2" s="36" t="s">
        <v>91</v>
      </c>
      <c r="B2" s="37" t="s">
        <v>92</v>
      </c>
      <c r="C2" s="37" t="s">
        <v>93</v>
      </c>
    </row>
    <row r="3" ht="23.5" customHeight="1" spans="1:3" x14ac:dyDescent="0.25">
      <c r="A3" s="36" t="s">
        <v>94</v>
      </c>
      <c r="B3" s="37" t="s">
        <v>95</v>
      </c>
      <c r="C3" s="37" t="s">
        <v>96</v>
      </c>
    </row>
    <row r="4" ht="23.5" customHeight="1" spans="1:3" x14ac:dyDescent="0.25">
      <c r="A4" s="36" t="s">
        <v>97</v>
      </c>
      <c r="B4" s="37" t="s">
        <v>98</v>
      </c>
      <c r="C4" s="37" t="s">
        <v>99</v>
      </c>
    </row>
    <row r="5" ht="34" customHeight="1" spans="1:3" x14ac:dyDescent="0.25">
      <c r="A5" s="36" t="s">
        <v>100</v>
      </c>
      <c r="B5" s="37" t="s">
        <v>101</v>
      </c>
      <c r="C5" s="37" t="s">
        <v>102</v>
      </c>
    </row>
    <row r="6" ht="23.5" customHeight="1" spans="1:3" x14ac:dyDescent="0.25">
      <c r="A6" s="36" t="s">
        <v>103</v>
      </c>
      <c r="B6" s="37" t="s">
        <v>104</v>
      </c>
      <c r="C6" s="37" t="s">
        <v>105</v>
      </c>
    </row>
    <row r="7" ht="23.5" customHeight="1" spans="1:3" x14ac:dyDescent="0.25">
      <c r="A7" s="36" t="s">
        <v>106</v>
      </c>
      <c r="B7" s="37" t="s">
        <v>107</v>
      </c>
      <c r="C7" s="37" t="s">
        <v>108</v>
      </c>
    </row>
    <row r="9" ht="23.5" customHeight="1" spans="1:3" x14ac:dyDescent="0.25">
      <c r="A9" s="13" t="s">
        <v>109</v>
      </c>
      <c r="B9" s="13"/>
      <c r="C9" s="13"/>
    </row>
  </sheetData>
  <sheetProtection sheet="1" insertRows="0" deleteRows="0" sort="0" autoFilter="0"/>
  <autoFilter ref="A1:C1"/>
  <mergeCells count="1">
    <mergeCell ref="A9:C9"/>
  </mergeCells>
  <pageMargins left="0.6" right="0.4" top="0.6" bottom="0.6" header="0.3" footer="0.3"/>
  <pageSetup paperSize="9" orientation="landscape" horizontalDpi="4294967295" verticalDpi="4294967295" scale="100" fitToWidth="1"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Deckblatt</vt:lpstr>
      <vt:lpstr>Parameter</vt:lpstr>
      <vt:lpstr>Vorschüsse</vt:lpstr>
      <vt:lpstr>Partnerübersicht</vt:lpstr>
      <vt:lpstr>Rechtsrahmen</vt:lpstr>
    </vt:vector>
  </TitlesOfParts>
  <Company>MyInvest Pro</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MyInvest Pro</dc:creator>
  <dc:title>Vorschuss- und Haftungsregister</dc:title>
  <dc:subject/>
  <dc:description/>
  <cp:keywords/>
  <cp:category/>
  <cp:lastModifiedBy>MyInvest Pro</cp:lastModifiedBy>
  <dcterms:created xsi:type="dcterms:W3CDTF">2026-08-16T00:00:00Z</dcterms:created>
  <dcterms:modified xsi:type="dcterms:W3CDTF">2026-08-16T00:00:00Z</dcterms:modified>
</cp:coreProperties>
</file>